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Лист2 (2)" sheetId="1" r:id="rId1"/>
    <sheet name="Лист1" sheetId="2" r:id="rId2"/>
  </sheets>
  <definedNames>
    <definedName name="_xlnm.Print_Area" localSheetId="0">'Лист2 (2)'!$A$3:$AH$42</definedName>
  </definedNames>
  <calcPr fullCalcOnLoad="1"/>
</workbook>
</file>

<file path=xl/sharedStrings.xml><?xml version="1.0" encoding="utf-8"?>
<sst xmlns="http://schemas.openxmlformats.org/spreadsheetml/2006/main" count="272" uniqueCount="132">
  <si>
    <t>1-4</t>
  </si>
  <si>
    <t>5-9</t>
  </si>
  <si>
    <t>10-11</t>
  </si>
  <si>
    <t>итого:</t>
  </si>
  <si>
    <t>"Утверждаю"</t>
  </si>
  <si>
    <t>Приложение№1</t>
  </si>
  <si>
    <t>К инструкции о порядке исчисления заработной платы</t>
  </si>
  <si>
    <t>работников просвещения 2009  года</t>
  </si>
  <si>
    <t>№  п/п</t>
  </si>
  <si>
    <t>Ф.И.О</t>
  </si>
  <si>
    <t>Категория</t>
  </si>
  <si>
    <t>Коэффициент</t>
  </si>
  <si>
    <t>Число часов в неделю</t>
  </si>
  <si>
    <t>Доплата за проверку тетрадей</t>
  </si>
  <si>
    <t>Дополнительная оплата</t>
  </si>
  <si>
    <t>часы 5-9 (10%)</t>
  </si>
  <si>
    <t>ИТОГО:</t>
  </si>
  <si>
    <t>Должностной оклад (17697* коэф)</t>
  </si>
  <si>
    <t>Директор школы</t>
  </si>
  <si>
    <t>Показатели</t>
  </si>
  <si>
    <t>Число классов</t>
  </si>
  <si>
    <t>Число учащихся</t>
  </si>
  <si>
    <t>Общее число часов преподавательской работы в неделю по тарификации</t>
  </si>
  <si>
    <t>Численность мальчиков</t>
  </si>
  <si>
    <t>Численность девочек</t>
  </si>
  <si>
    <t xml:space="preserve">Всего учащихся </t>
  </si>
  <si>
    <t>Число класс комплектов</t>
  </si>
  <si>
    <t>1-4 классы</t>
  </si>
  <si>
    <t>5-9 классы</t>
  </si>
  <si>
    <t>10-11 классы</t>
  </si>
  <si>
    <t>часы 1-4 классы</t>
  </si>
  <si>
    <t>5-9 классы (10%)</t>
  </si>
  <si>
    <t>Прочие надбавки</t>
  </si>
  <si>
    <t>Педагогический стаж</t>
  </si>
  <si>
    <t>Всего заработная плата в месяц</t>
  </si>
  <si>
    <t>Заработная плата в месяц</t>
  </si>
  <si>
    <t xml:space="preserve">        ТАРИФИКАЦИОННЫЙ СПИСОК</t>
  </si>
  <si>
    <t>Занимаемая должность преподаваемого  предмета</t>
  </si>
  <si>
    <t xml:space="preserve">Образование </t>
  </si>
  <si>
    <t>заведующий мастерской</t>
  </si>
  <si>
    <t>классное  руководство</t>
  </si>
  <si>
    <t>внеклассная работа</t>
  </si>
  <si>
    <t xml:space="preserve"> За категорию</t>
  </si>
  <si>
    <t>Рамазанова Гульнара Молдагалиевна</t>
  </si>
  <si>
    <t>Уразбаева Сауле Кагировна</t>
  </si>
  <si>
    <t>Омирбек Манаргуль</t>
  </si>
  <si>
    <t>Жолдбай Жанарбек</t>
  </si>
  <si>
    <t>физика</t>
  </si>
  <si>
    <t>математика</t>
  </si>
  <si>
    <t>информатика</t>
  </si>
  <si>
    <t>биология</t>
  </si>
  <si>
    <t>английский яз</t>
  </si>
  <si>
    <t>Р.Таханова</t>
  </si>
  <si>
    <t>высшее/вторая</t>
  </si>
  <si>
    <t>высшее/первая</t>
  </si>
  <si>
    <t>часы 10-11</t>
  </si>
  <si>
    <t>высшее/ первая</t>
  </si>
  <si>
    <t>начальные классы</t>
  </si>
  <si>
    <t>______________К.Ашимов</t>
  </si>
  <si>
    <t>высшее/ б/к</t>
  </si>
  <si>
    <t>В-2-2</t>
  </si>
  <si>
    <t>В-2-3</t>
  </si>
  <si>
    <t>В-4-3</t>
  </si>
  <si>
    <t>В-2-4</t>
  </si>
  <si>
    <t>Кировская ОШ</t>
  </si>
  <si>
    <t>Таханова  Райхан Мыктыбаевна</t>
  </si>
  <si>
    <t>химия</t>
  </si>
  <si>
    <t>Анисова Замзагуль Амангельдиновна</t>
  </si>
  <si>
    <t>высшее,б/к</t>
  </si>
  <si>
    <t>физкультура</t>
  </si>
  <si>
    <t>русский язык</t>
  </si>
  <si>
    <t>учитель начальн.классов</t>
  </si>
  <si>
    <t>учитель математики</t>
  </si>
  <si>
    <t xml:space="preserve">      руководитель  ГУ "Отдел образования "</t>
  </si>
  <si>
    <t xml:space="preserve">адрес школы:                                   Акмолинская область, Аккольский  район, с.Рамадан </t>
  </si>
  <si>
    <t>ср/спец,вторая</t>
  </si>
  <si>
    <t>казахский язык и литер</t>
  </si>
  <si>
    <t>учитель англ</t>
  </si>
  <si>
    <t>учитель русск яз</t>
  </si>
  <si>
    <t>учитель биологии</t>
  </si>
  <si>
    <t>Хажднаби Акбар</t>
  </si>
  <si>
    <t>среднее специальное,б/к</t>
  </si>
  <si>
    <t>Крикпаева Халима Жиеншевна</t>
  </si>
  <si>
    <t>учитель информатики</t>
  </si>
  <si>
    <t>музыка</t>
  </si>
  <si>
    <t>учитель музыки</t>
  </si>
  <si>
    <t>көркем енбек,сызу</t>
  </si>
  <si>
    <t>учитель технологии</t>
  </si>
  <si>
    <t>Оплата по ОСО</t>
  </si>
  <si>
    <t>Часы по ОСО</t>
  </si>
  <si>
    <t>В-4-4</t>
  </si>
  <si>
    <t>история,религиов,право,география</t>
  </si>
  <si>
    <t>высшее/б/к</t>
  </si>
  <si>
    <t>казахский язык</t>
  </si>
  <si>
    <t>учитель казахского языка</t>
  </si>
  <si>
    <t>на  01 января  2019  года</t>
  </si>
  <si>
    <t>01 января 2019 года</t>
  </si>
  <si>
    <t>Мельдечева Шолпан Агибайкызы</t>
  </si>
  <si>
    <t>классное  руководство %</t>
  </si>
  <si>
    <t xml:space="preserve">Главный экономист                                             </t>
  </si>
  <si>
    <t>А. Каримова</t>
  </si>
  <si>
    <t>В-3-4</t>
  </si>
  <si>
    <t>педагог-психолог 0,5 ст</t>
  </si>
  <si>
    <t>предшкольн класс 0,5 ст</t>
  </si>
  <si>
    <t>З/п+ ОСО</t>
  </si>
  <si>
    <t>З/П</t>
  </si>
  <si>
    <t xml:space="preserve">      Учебный  2018 - 2019 год</t>
  </si>
  <si>
    <t>биология Омирбек Манаргуль</t>
  </si>
  <si>
    <t>русский язык Рязанова Анастасия Леонидовна</t>
  </si>
  <si>
    <t>информатика Омирбек Манаргуль</t>
  </si>
  <si>
    <t>Ардабайулы Бекзада</t>
  </si>
  <si>
    <t>высшее, б/к</t>
  </si>
  <si>
    <t>история</t>
  </si>
  <si>
    <t>география</t>
  </si>
  <si>
    <t>физика (вакансия)</t>
  </si>
  <si>
    <t>высшее, 2 категория</t>
  </si>
  <si>
    <t>көркем енбек Крикбаева Х.Ж.</t>
  </si>
  <si>
    <t>высшее, 1 категория</t>
  </si>
  <si>
    <t>музыка Уразбаева</t>
  </si>
  <si>
    <t>высшее/  б/к</t>
  </si>
  <si>
    <t>жаратылыстану Омирбек М</t>
  </si>
  <si>
    <t>самопознание Рамазанова</t>
  </si>
  <si>
    <t>на  01 сентября  2019  года</t>
  </si>
  <si>
    <t>высшее/первая эксперт</t>
  </si>
  <si>
    <t>высшее/вторая  модератор</t>
  </si>
  <si>
    <t>высшее, вторая   модератор</t>
  </si>
  <si>
    <t>оплата квалтест</t>
  </si>
  <si>
    <t>З/п+ ОСО+ Квалтест</t>
  </si>
  <si>
    <t xml:space="preserve"> Учебный  2019 - 2020  год</t>
  </si>
  <si>
    <t>01 сентября 2019  года</t>
  </si>
  <si>
    <t>Уразбаева Сауле Кагировна  0,5 ставки</t>
  </si>
  <si>
    <t>Главный экономист                                  Каримова А.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</si>
</sst>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_р_."/>
    <numFmt numFmtId="189" formatCode="0.0"/>
    <numFmt numFmtId="190" formatCode="[$-FC19]d\ mmmm\ yyyy\ &quot;г.&quot;"/>
    <numFmt numFmtId="191" formatCode="#,##0.0"/>
    <numFmt numFmtId="192" formatCode="0.000"/>
    <numFmt numFmtId="193" formatCode="_-* #,##0.0_р_._-;\-* #,##0.0_р_._-;_-* &quot;-&quot;??_р_._-;_-@_-"/>
    <numFmt numFmtId="194" formatCode="_-* #,##0_р_._-;\-* #,##0_р_._-;_-* &quot;-&quot;??_р_._-;_-@_-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8"/>
      <name val="Arial Cyr"/>
      <family val="2"/>
    </font>
    <font>
      <sz val="28"/>
      <name val="Arial Cyr"/>
      <family val="2"/>
    </font>
    <font>
      <sz val="2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25"/>
      <name val="Times New Roman"/>
      <family val="1"/>
    </font>
    <font>
      <b/>
      <sz val="2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3" fillId="0" borderId="12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1" fontId="23" fillId="0" borderId="0" xfId="0" applyNumberFormat="1" applyFont="1" applyFill="1" applyAlignment="1">
      <alignment horizontal="left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textRotation="90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1" fontId="23" fillId="0" borderId="13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1" fontId="24" fillId="0" borderId="13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13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0" fontId="28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2" fontId="23" fillId="0" borderId="13" xfId="0" applyNumberFormat="1" applyFont="1" applyFill="1" applyBorder="1" applyAlignment="1">
      <alignment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/>
    </xf>
    <xf numFmtId="2" fontId="23" fillId="0" borderId="13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192" fontId="23" fillId="0" borderId="13" xfId="0" applyNumberFormat="1" applyFont="1" applyFill="1" applyBorder="1" applyAlignment="1">
      <alignment/>
    </xf>
    <xf numFmtId="1" fontId="23" fillId="0" borderId="13" xfId="0" applyNumberFormat="1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1" fontId="31" fillId="0" borderId="0" xfId="0" applyNumberFormat="1" applyFont="1" applyFill="1" applyAlignment="1">
      <alignment/>
    </xf>
    <xf numFmtId="0" fontId="23" fillId="24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/>
    </xf>
    <xf numFmtId="0" fontId="23" fillId="24" borderId="13" xfId="0" applyFont="1" applyFill="1" applyBorder="1" applyAlignment="1">
      <alignment wrapText="1"/>
    </xf>
    <xf numFmtId="1" fontId="23" fillId="24" borderId="13" xfId="0" applyNumberFormat="1" applyFont="1" applyFill="1" applyBorder="1" applyAlignment="1">
      <alignment horizontal="center" wrapText="1"/>
    </xf>
    <xf numFmtId="0" fontId="23" fillId="24" borderId="13" xfId="0" applyFont="1" applyFill="1" applyBorder="1" applyAlignment="1">
      <alignment/>
    </xf>
    <xf numFmtId="2" fontId="23" fillId="24" borderId="13" xfId="0" applyNumberFormat="1" applyFont="1" applyFill="1" applyBorder="1" applyAlignment="1">
      <alignment/>
    </xf>
    <xf numFmtId="2" fontId="23" fillId="24" borderId="13" xfId="0" applyNumberFormat="1" applyFont="1" applyFill="1" applyBorder="1" applyAlignment="1">
      <alignment/>
    </xf>
    <xf numFmtId="1" fontId="23" fillId="24" borderId="13" xfId="0" applyNumberFormat="1" applyFont="1" applyFill="1" applyBorder="1" applyAlignment="1">
      <alignment/>
    </xf>
    <xf numFmtId="0" fontId="21" fillId="24" borderId="0" xfId="0" applyFont="1" applyFill="1" applyAlignment="1">
      <alignment/>
    </xf>
    <xf numFmtId="0" fontId="23" fillId="25" borderId="13" xfId="0" applyFont="1" applyFill="1" applyBorder="1" applyAlignment="1">
      <alignment wrapText="1"/>
    </xf>
    <xf numFmtId="2" fontId="25" fillId="0" borderId="17" xfId="0" applyNumberFormat="1" applyFont="1" applyFill="1" applyBorder="1" applyAlignment="1">
      <alignment/>
    </xf>
    <xf numFmtId="2" fontId="25" fillId="24" borderId="17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" fontId="32" fillId="0" borderId="0" xfId="0" applyNumberFormat="1" applyFont="1" applyFill="1" applyAlignment="1">
      <alignment/>
    </xf>
    <xf numFmtId="0" fontId="33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 vertical="top"/>
    </xf>
    <xf numFmtId="1" fontId="32" fillId="0" borderId="0" xfId="0" applyNumberFormat="1" applyFont="1" applyFill="1" applyAlignment="1">
      <alignment horizontal="left"/>
    </xf>
    <xf numFmtId="2" fontId="25" fillId="25" borderId="17" xfId="0" applyNumberFormat="1" applyFont="1" applyFill="1" applyBorder="1" applyAlignment="1">
      <alignment/>
    </xf>
    <xf numFmtId="0" fontId="23" fillId="25" borderId="13" xfId="0" applyFont="1" applyFill="1" applyBorder="1" applyAlignment="1">
      <alignment/>
    </xf>
    <xf numFmtId="194" fontId="24" fillId="0" borderId="13" xfId="58" applyNumberFormat="1" applyFont="1" applyFill="1" applyBorder="1" applyAlignment="1">
      <alignment/>
    </xf>
    <xf numFmtId="0" fontId="24" fillId="25" borderId="13" xfId="0" applyFont="1" applyFill="1" applyBorder="1" applyAlignment="1">
      <alignment horizontal="center" vertical="center" textRotation="90"/>
    </xf>
    <xf numFmtId="0" fontId="24" fillId="25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1" fontId="23" fillId="0" borderId="13" xfId="0" applyNumberFormat="1" applyFont="1" applyFill="1" applyBorder="1" applyAlignment="1">
      <alignment wrapText="1"/>
    </xf>
    <xf numFmtId="1" fontId="23" fillId="24" borderId="13" xfId="0" applyNumberFormat="1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24" borderId="13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/>
    </xf>
    <xf numFmtId="0" fontId="24" fillId="24" borderId="13" xfId="0" applyFont="1" applyFill="1" applyBorder="1" applyAlignment="1">
      <alignment horizontal="center" vertical="center" textRotation="90"/>
    </xf>
    <xf numFmtId="0" fontId="24" fillId="24" borderId="13" xfId="0" applyFont="1" applyFill="1" applyBorder="1" applyAlignment="1">
      <alignment horizontal="center" vertical="center" wrapText="1"/>
    </xf>
    <xf numFmtId="193" fontId="34" fillId="0" borderId="0" xfId="58" applyNumberFormat="1" applyFont="1" applyFill="1" applyAlignment="1">
      <alignment/>
    </xf>
    <xf numFmtId="2" fontId="25" fillId="0" borderId="0" xfId="0" applyNumberFormat="1" applyFont="1" applyFill="1" applyBorder="1" applyAlignment="1">
      <alignment/>
    </xf>
    <xf numFmtId="0" fontId="35" fillId="24" borderId="0" xfId="0" applyFont="1" applyFill="1" applyAlignment="1">
      <alignment/>
    </xf>
    <xf numFmtId="0" fontId="36" fillId="24" borderId="0" xfId="0" applyFont="1" applyFill="1" applyAlignment="1">
      <alignment/>
    </xf>
    <xf numFmtId="1" fontId="35" fillId="24" borderId="0" xfId="0" applyNumberFormat="1" applyFont="1" applyFill="1" applyAlignment="1">
      <alignment/>
    </xf>
    <xf numFmtId="0" fontId="35" fillId="24" borderId="0" xfId="0" applyFont="1" applyFill="1" applyAlignment="1">
      <alignment horizontal="left"/>
    </xf>
    <xf numFmtId="0" fontId="23" fillId="24" borderId="0" xfId="0" applyFont="1" applyFill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194" fontId="23" fillId="24" borderId="13" xfId="58" applyNumberFormat="1" applyFont="1" applyFill="1" applyBorder="1" applyAlignment="1">
      <alignment wrapText="1"/>
    </xf>
    <xf numFmtId="194" fontId="23" fillId="24" borderId="13" xfId="58" applyNumberFormat="1" applyFont="1" applyFill="1" applyBorder="1" applyAlignment="1">
      <alignment horizontal="center" wrapText="1"/>
    </xf>
    <xf numFmtId="194" fontId="23" fillId="24" borderId="13" xfId="58" applyNumberFormat="1" applyFont="1" applyFill="1" applyBorder="1" applyAlignment="1">
      <alignment/>
    </xf>
    <xf numFmtId="194" fontId="23" fillId="24" borderId="13" xfId="58" applyNumberFormat="1" applyFont="1" applyFill="1" applyBorder="1" applyAlignment="1">
      <alignment/>
    </xf>
    <xf numFmtId="194" fontId="23" fillId="0" borderId="13" xfId="58" applyNumberFormat="1" applyFont="1" applyFill="1" applyBorder="1" applyAlignment="1">
      <alignment/>
    </xf>
    <xf numFmtId="194" fontId="24" fillId="24" borderId="13" xfId="58" applyNumberFormat="1" applyFont="1" applyFill="1" applyBorder="1" applyAlignment="1">
      <alignment/>
    </xf>
    <xf numFmtId="0" fontId="19" fillId="24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32" fillId="24" borderId="0" xfId="0" applyFont="1" applyFill="1" applyAlignment="1">
      <alignment horizontal="left"/>
    </xf>
    <xf numFmtId="0" fontId="24" fillId="24" borderId="0" xfId="0" applyFont="1" applyFill="1" applyBorder="1" applyAlignment="1">
      <alignment/>
    </xf>
    <xf numFmtId="0" fontId="24" fillId="24" borderId="0" xfId="0" applyFont="1" applyFill="1" applyAlignment="1">
      <alignment horizontal="left"/>
    </xf>
    <xf numFmtId="0" fontId="28" fillId="24" borderId="0" xfId="0" applyFont="1" applyFill="1" applyAlignment="1">
      <alignment/>
    </xf>
    <xf numFmtId="0" fontId="22" fillId="24" borderId="0" xfId="0" applyFont="1" applyFill="1" applyAlignment="1">
      <alignment/>
    </xf>
    <xf numFmtId="194" fontId="23" fillId="24" borderId="13" xfId="0" applyNumberFormat="1" applyFont="1" applyFill="1" applyBorder="1" applyAlignment="1">
      <alignment wrapText="1"/>
    </xf>
    <xf numFmtId="194" fontId="23" fillId="0" borderId="0" xfId="0" applyNumberFormat="1" applyFont="1" applyFill="1" applyAlignment="1">
      <alignment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9" fontId="24" fillId="0" borderId="15" xfId="0" applyNumberFormat="1" applyFont="1" applyFill="1" applyBorder="1" applyAlignment="1">
      <alignment horizontal="center" vertical="center"/>
    </xf>
    <xf numFmtId="9" fontId="24" fillId="0" borderId="16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right"/>
    </xf>
    <xf numFmtId="2" fontId="24" fillId="0" borderId="13" xfId="0" applyNumberFormat="1" applyFont="1" applyFill="1" applyBorder="1" applyAlignment="1">
      <alignment wrapText="1"/>
    </xf>
    <xf numFmtId="2" fontId="23" fillId="0" borderId="13" xfId="0" applyNumberFormat="1" applyFont="1" applyFill="1" applyBorder="1" applyAlignment="1">
      <alignment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32" fillId="0" borderId="0" xfId="0" applyFont="1" applyFill="1" applyBorder="1" applyAlignment="1">
      <alignment/>
    </xf>
    <xf numFmtId="0" fontId="24" fillId="24" borderId="15" xfId="0" applyFont="1" applyFill="1" applyBorder="1" applyAlignment="1">
      <alignment horizontal="center" vertical="center" textRotation="90" wrapText="1"/>
    </xf>
    <xf numFmtId="0" fontId="24" fillId="24" borderId="16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 wrapText="1"/>
    </xf>
    <xf numFmtId="2" fontId="23" fillId="0" borderId="0" xfId="0" applyNumberFormat="1" applyFont="1" applyFill="1" applyBorder="1" applyAlignment="1">
      <alignment horizontal="right" wrapText="1"/>
    </xf>
    <xf numFmtId="0" fontId="24" fillId="0" borderId="15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20" xfId="0" applyFont="1" applyFill="1" applyBorder="1" applyAlignment="1">
      <alignment/>
    </xf>
    <xf numFmtId="2" fontId="23" fillId="0" borderId="21" xfId="0" applyNumberFormat="1" applyFont="1" applyFill="1" applyBorder="1" applyAlignment="1">
      <alignment wrapText="1"/>
    </xf>
    <xf numFmtId="2" fontId="23" fillId="0" borderId="22" xfId="0" applyNumberFormat="1" applyFont="1" applyFill="1" applyBorder="1" applyAlignment="1">
      <alignment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" fontId="24" fillId="24" borderId="15" xfId="0" applyNumberFormat="1" applyFont="1" applyFill="1" applyBorder="1" applyAlignment="1">
      <alignment horizontal="center" vertical="center" wrapText="1"/>
    </xf>
    <xf numFmtId="1" fontId="24" fillId="24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25" borderId="15" xfId="0" applyFont="1" applyFill="1" applyBorder="1" applyAlignment="1">
      <alignment horizontal="center" vertical="center" textRotation="90" wrapText="1"/>
    </xf>
    <xf numFmtId="0" fontId="24" fillId="25" borderId="16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6"/>
  <sheetViews>
    <sheetView tabSelected="1" view="pageBreakPreview" zoomScale="60" zoomScalePageLayoutView="0" workbookViewId="0" topLeftCell="B18">
      <selection activeCell="X48" sqref="X48"/>
    </sheetView>
  </sheetViews>
  <sheetFormatPr defaultColWidth="9.00390625" defaultRowHeight="12.75"/>
  <cols>
    <col min="1" max="1" width="4.625" style="1" customWidth="1"/>
    <col min="2" max="2" width="40.25390625" style="1" customWidth="1"/>
    <col min="3" max="3" width="23.375" style="1" customWidth="1"/>
    <col min="4" max="4" width="22.375" style="1" customWidth="1"/>
    <col min="5" max="5" width="13.875" style="1" customWidth="1"/>
    <col min="6" max="6" width="13.375" style="1" customWidth="1"/>
    <col min="7" max="7" width="15.375" style="2" customWidth="1"/>
    <col min="8" max="8" width="12.125" style="1" customWidth="1"/>
    <col min="9" max="9" width="8.75390625" style="102" customWidth="1"/>
    <col min="10" max="10" width="12.75390625" style="102" customWidth="1"/>
    <col min="11" max="11" width="11.625" style="1" customWidth="1"/>
    <col min="12" max="14" width="11.625" style="102" customWidth="1"/>
    <col min="15" max="32" width="11.625" style="1" customWidth="1"/>
    <col min="33" max="33" width="15.125" style="1" customWidth="1"/>
    <col min="34" max="34" width="8.75390625" style="1" hidden="1" customWidth="1"/>
    <col min="35" max="16384" width="9.125" style="1" customWidth="1"/>
  </cols>
  <sheetData>
    <row r="1" ht="1.5" customHeight="1"/>
    <row r="2" spans="32:34" ht="18" hidden="1">
      <c r="AF2" s="119"/>
      <c r="AG2" s="119"/>
      <c r="AH2" s="3" t="s">
        <v>3</v>
      </c>
    </row>
    <row r="3" spans="1:34" s="4" customFormat="1" ht="32.25" customHeight="1">
      <c r="A3" s="61"/>
      <c r="B3" s="62" t="s">
        <v>4</v>
      </c>
      <c r="C3" s="61"/>
      <c r="D3" s="61"/>
      <c r="E3" s="61"/>
      <c r="F3" s="61"/>
      <c r="G3" s="63"/>
      <c r="H3" s="120" t="s">
        <v>5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1" t="s">
        <v>19</v>
      </c>
      <c r="AB3" s="121"/>
      <c r="AC3" s="121"/>
      <c r="AD3" s="29">
        <v>0</v>
      </c>
      <c r="AE3" s="35" t="s">
        <v>0</v>
      </c>
      <c r="AF3" s="35" t="s">
        <v>1</v>
      </c>
      <c r="AG3" s="35" t="s">
        <v>2</v>
      </c>
      <c r="AH3" s="8"/>
    </row>
    <row r="4" spans="1:34" s="4" customFormat="1" ht="21" customHeight="1">
      <c r="A4" s="124" t="s">
        <v>73</v>
      </c>
      <c r="B4" s="124"/>
      <c r="C4" s="124"/>
      <c r="H4" s="120" t="s">
        <v>6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2" t="s">
        <v>20</v>
      </c>
      <c r="AB4" s="122"/>
      <c r="AC4" s="122"/>
      <c r="AD4" s="29">
        <v>1</v>
      </c>
      <c r="AE4" s="29">
        <v>3</v>
      </c>
      <c r="AF4" s="29">
        <v>4</v>
      </c>
      <c r="AG4" s="29">
        <v>0</v>
      </c>
      <c r="AH4" s="8"/>
    </row>
    <row r="5" spans="1:34" s="4" customFormat="1" ht="21.75" customHeight="1">
      <c r="A5" s="65"/>
      <c r="B5" s="64"/>
      <c r="C5" s="65"/>
      <c r="D5" s="61"/>
      <c r="E5" s="61"/>
      <c r="F5" s="61"/>
      <c r="G5" s="63"/>
      <c r="H5" s="120" t="s">
        <v>7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2" t="s">
        <v>26</v>
      </c>
      <c r="AB5" s="122"/>
      <c r="AC5" s="122"/>
      <c r="AD5" s="29">
        <v>0.5</v>
      </c>
      <c r="AE5" s="29">
        <v>2</v>
      </c>
      <c r="AF5" s="29">
        <v>2</v>
      </c>
      <c r="AG5" s="29">
        <v>0</v>
      </c>
      <c r="AH5" s="8"/>
    </row>
    <row r="6" spans="1:34" s="4" customFormat="1" ht="19.5" customHeight="1">
      <c r="A6" s="66"/>
      <c r="B6" s="67" t="s">
        <v>58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2" t="s">
        <v>21</v>
      </c>
      <c r="AB6" s="122"/>
      <c r="AC6" s="122"/>
      <c r="AD6" s="29">
        <v>3</v>
      </c>
      <c r="AE6" s="29">
        <v>4</v>
      </c>
      <c r="AF6" s="29">
        <v>10</v>
      </c>
      <c r="AG6" s="29">
        <v>0</v>
      </c>
      <c r="AH6" s="8"/>
    </row>
    <row r="7" spans="1:34" s="4" customFormat="1" ht="33" customHeight="1">
      <c r="A7" s="65"/>
      <c r="B7" s="68" t="s">
        <v>129</v>
      </c>
      <c r="C7" s="65"/>
      <c r="D7" s="65"/>
      <c r="E7" s="65"/>
      <c r="F7" s="65"/>
      <c r="G7" s="69"/>
      <c r="H7" s="79" t="s">
        <v>36</v>
      </c>
      <c r="I7" s="103"/>
      <c r="J7" s="103"/>
      <c r="K7" s="79"/>
      <c r="L7" s="103"/>
      <c r="M7" s="103"/>
      <c r="N7" s="103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122" t="s">
        <v>22</v>
      </c>
      <c r="AB7" s="122"/>
      <c r="AC7" s="122"/>
      <c r="AD7" s="29">
        <v>24</v>
      </c>
      <c r="AE7" s="29">
        <v>58</v>
      </c>
      <c r="AF7" s="29">
        <v>73</v>
      </c>
      <c r="AG7" s="29">
        <v>0</v>
      </c>
      <c r="AH7" s="8"/>
    </row>
    <row r="8" spans="1:34" s="4" customFormat="1" ht="16.5" customHeight="1">
      <c r="A8" s="61"/>
      <c r="B8" s="65"/>
      <c r="C8" s="65"/>
      <c r="D8" s="65"/>
      <c r="E8" s="65"/>
      <c r="F8" s="65"/>
      <c r="G8" s="69"/>
      <c r="H8" s="65"/>
      <c r="I8" s="104"/>
      <c r="J8" s="104"/>
      <c r="K8" s="65"/>
      <c r="L8" s="104"/>
      <c r="M8" s="104"/>
      <c r="N8" s="10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122" t="s">
        <v>23</v>
      </c>
      <c r="AB8" s="122"/>
      <c r="AC8" s="122"/>
      <c r="AD8" s="29">
        <v>2</v>
      </c>
      <c r="AE8" s="29">
        <v>2</v>
      </c>
      <c r="AF8" s="29">
        <v>3</v>
      </c>
      <c r="AG8" s="29">
        <v>0</v>
      </c>
      <c r="AH8" s="8"/>
    </row>
    <row r="9" spans="1:34" s="4" customFormat="1" ht="20.25" customHeight="1">
      <c r="A9" s="61"/>
      <c r="B9" s="123" t="s">
        <v>64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2" t="s">
        <v>24</v>
      </c>
      <c r="AB9" s="122"/>
      <c r="AC9" s="122"/>
      <c r="AD9" s="29">
        <v>1</v>
      </c>
      <c r="AE9" s="29">
        <v>2</v>
      </c>
      <c r="AF9" s="29">
        <v>7</v>
      </c>
      <c r="AG9" s="29">
        <v>0</v>
      </c>
      <c r="AH9" s="8"/>
    </row>
    <row r="10" spans="1:34" s="4" customFormat="1" ht="21" customHeight="1">
      <c r="A10" s="61"/>
      <c r="B10" s="65"/>
      <c r="C10" s="65"/>
      <c r="D10" s="65"/>
      <c r="E10" s="65"/>
      <c r="F10" s="65"/>
      <c r="G10" s="69"/>
      <c r="H10" s="80" t="s">
        <v>122</v>
      </c>
      <c r="I10" s="105"/>
      <c r="J10" s="105"/>
      <c r="K10" s="65"/>
      <c r="L10" s="104"/>
      <c r="M10" s="104"/>
      <c r="N10" s="104"/>
      <c r="AA10" s="121" t="s">
        <v>25</v>
      </c>
      <c r="AB10" s="121"/>
      <c r="AC10" s="121"/>
      <c r="AD10" s="29">
        <f>AD9+AD8</f>
        <v>3</v>
      </c>
      <c r="AE10" s="29">
        <f>AE9+AE8</f>
        <v>4</v>
      </c>
      <c r="AF10" s="29">
        <f>AF9+AF8</f>
        <v>10</v>
      </c>
      <c r="AG10" s="29">
        <v>0</v>
      </c>
      <c r="AH10" s="8"/>
    </row>
    <row r="11" spans="1:34" s="4" customFormat="1" ht="17.25" customHeight="1">
      <c r="A11" s="61"/>
      <c r="B11" s="65"/>
      <c r="C11" s="65"/>
      <c r="D11" s="65"/>
      <c r="E11" s="65"/>
      <c r="F11" s="65"/>
      <c r="G11" s="69"/>
      <c r="H11" s="11" t="s">
        <v>128</v>
      </c>
      <c r="I11" s="106"/>
      <c r="J11" s="106"/>
      <c r="K11" s="79"/>
      <c r="L11" s="103"/>
      <c r="M11" s="103"/>
      <c r="N11" s="103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129"/>
      <c r="AB11" s="129"/>
      <c r="AC11" s="129"/>
      <c r="AD11" s="10"/>
      <c r="AE11" s="10"/>
      <c r="AF11" s="10"/>
      <c r="AG11" s="10"/>
      <c r="AH11" s="8"/>
    </row>
    <row r="12" spans="1:34" s="4" customFormat="1" ht="15" customHeight="1">
      <c r="A12" s="61"/>
      <c r="B12" s="65"/>
      <c r="C12" s="65"/>
      <c r="D12" s="65"/>
      <c r="E12" s="65"/>
      <c r="F12" s="65"/>
      <c r="G12" s="69"/>
      <c r="H12" s="128" t="s">
        <v>74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30"/>
      <c r="AB12" s="130"/>
      <c r="AC12" s="130"/>
      <c r="AD12" s="10"/>
      <c r="AE12" s="10"/>
      <c r="AF12" s="10"/>
      <c r="AG12" s="10"/>
      <c r="AH12" s="8"/>
    </row>
    <row r="13" spans="1:34" s="4" customFormat="1" ht="1.5" customHeight="1" hidden="1">
      <c r="A13" s="8"/>
      <c r="B13" s="8"/>
      <c r="C13" s="8"/>
      <c r="D13" s="8"/>
      <c r="E13" s="8"/>
      <c r="F13" s="8"/>
      <c r="G13" s="9"/>
      <c r="H13" s="8"/>
      <c r="I13" s="93"/>
      <c r="J13" s="93"/>
      <c r="K13" s="8"/>
      <c r="L13" s="93"/>
      <c r="M13" s="93"/>
      <c r="N13" s="9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33"/>
      <c r="AF13" s="133"/>
      <c r="AG13" s="133"/>
      <c r="AH13" s="134"/>
    </row>
    <row r="14" spans="1:34" s="4" customFormat="1" ht="34.5" hidden="1">
      <c r="A14" s="8"/>
      <c r="B14" s="8"/>
      <c r="C14" s="8"/>
      <c r="D14" s="8"/>
      <c r="E14" s="8"/>
      <c r="F14" s="8"/>
      <c r="G14" s="9"/>
      <c r="H14" s="8"/>
      <c r="I14" s="93"/>
      <c r="J14" s="93"/>
      <c r="K14" s="8"/>
      <c r="L14" s="93"/>
      <c r="M14" s="93"/>
      <c r="N14" s="9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35"/>
      <c r="AG14" s="135"/>
      <c r="AH14" s="12"/>
    </row>
    <row r="15" spans="1:34" s="4" customFormat="1" ht="34.5" hidden="1">
      <c r="A15" s="8"/>
      <c r="B15" s="8"/>
      <c r="C15" s="8"/>
      <c r="D15" s="8"/>
      <c r="E15" s="8"/>
      <c r="F15" s="8"/>
      <c r="G15" s="9"/>
      <c r="H15" s="8"/>
      <c r="I15" s="93"/>
      <c r="J15" s="93"/>
      <c r="K15" s="8"/>
      <c r="L15" s="93"/>
      <c r="M15" s="93"/>
      <c r="N15" s="9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35"/>
      <c r="AG15" s="135"/>
      <c r="AH15" s="12"/>
    </row>
    <row r="16" spans="1:34" s="4" customFormat="1" ht="32.25" customHeight="1" hidden="1" thickBot="1">
      <c r="A16" s="8"/>
      <c r="B16" s="8"/>
      <c r="C16" s="8"/>
      <c r="D16" s="8"/>
      <c r="E16" s="8"/>
      <c r="F16" s="8"/>
      <c r="G16" s="9"/>
      <c r="H16" s="8"/>
      <c r="I16" s="93"/>
      <c r="J16" s="93"/>
      <c r="K16" s="8"/>
      <c r="L16" s="93"/>
      <c r="M16" s="93"/>
      <c r="N16" s="9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36"/>
      <c r="AG16" s="136"/>
      <c r="AH16" s="16"/>
    </row>
    <row r="17" spans="1:34" s="4" customFormat="1" ht="34.5" hidden="1">
      <c r="A17" s="8"/>
      <c r="B17" s="8"/>
      <c r="C17" s="8"/>
      <c r="D17" s="8"/>
      <c r="E17" s="8"/>
      <c r="F17" s="8"/>
      <c r="G17" s="9"/>
      <c r="H17" s="8"/>
      <c r="I17" s="93"/>
      <c r="J17" s="93"/>
      <c r="K17" s="8"/>
      <c r="L17" s="93"/>
      <c r="M17" s="93"/>
      <c r="N17" s="9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4" customFormat="1" ht="18" customHeight="1">
      <c r="A18" s="144" t="s">
        <v>8</v>
      </c>
      <c r="B18" s="144" t="s">
        <v>9</v>
      </c>
      <c r="C18" s="155" t="s">
        <v>37</v>
      </c>
      <c r="D18" s="155" t="s">
        <v>38</v>
      </c>
      <c r="E18" s="111" t="s">
        <v>126</v>
      </c>
      <c r="F18" s="82"/>
      <c r="G18" s="139" t="s">
        <v>17</v>
      </c>
      <c r="H18" s="126" t="s">
        <v>10</v>
      </c>
      <c r="I18" s="126" t="s">
        <v>11</v>
      </c>
      <c r="J18" s="126" t="s">
        <v>33</v>
      </c>
      <c r="K18" s="141" t="s">
        <v>89</v>
      </c>
      <c r="L18" s="145" t="s">
        <v>12</v>
      </c>
      <c r="M18" s="146"/>
      <c r="N18" s="147"/>
      <c r="O18" s="148" t="s">
        <v>35</v>
      </c>
      <c r="P18" s="149"/>
      <c r="Q18" s="150"/>
      <c r="R18" s="151" t="s">
        <v>105</v>
      </c>
      <c r="S18" s="117">
        <v>0.1</v>
      </c>
      <c r="T18" s="117">
        <v>0.25</v>
      </c>
      <c r="U18" s="114" t="s">
        <v>13</v>
      </c>
      <c r="V18" s="115"/>
      <c r="W18" s="115"/>
      <c r="X18" s="115"/>
      <c r="Y18" s="115"/>
      <c r="Z18" s="116"/>
      <c r="AA18" s="143"/>
      <c r="AB18" s="143"/>
      <c r="AC18" s="143"/>
      <c r="AD18" s="143"/>
      <c r="AE18" s="143"/>
      <c r="AF18" s="144" t="s">
        <v>34</v>
      </c>
      <c r="AG18" s="131" t="s">
        <v>127</v>
      </c>
      <c r="AH18" s="137"/>
    </row>
    <row r="19" spans="1:34" s="4" customFormat="1" ht="72.75" customHeight="1">
      <c r="A19" s="144"/>
      <c r="B19" s="144"/>
      <c r="C19" s="155"/>
      <c r="D19" s="155"/>
      <c r="E19" s="112"/>
      <c r="F19" s="83" t="s">
        <v>88</v>
      </c>
      <c r="G19" s="140"/>
      <c r="H19" s="127"/>
      <c r="I19" s="127"/>
      <c r="J19" s="127"/>
      <c r="K19" s="142"/>
      <c r="L19" s="85" t="s">
        <v>27</v>
      </c>
      <c r="M19" s="85" t="s">
        <v>28</v>
      </c>
      <c r="N19" s="85" t="s">
        <v>29</v>
      </c>
      <c r="O19" s="18" t="s">
        <v>27</v>
      </c>
      <c r="P19" s="18" t="s">
        <v>28</v>
      </c>
      <c r="Q19" s="18" t="s">
        <v>29</v>
      </c>
      <c r="R19" s="152"/>
      <c r="S19" s="118"/>
      <c r="T19" s="118"/>
      <c r="U19" s="18" t="s">
        <v>30</v>
      </c>
      <c r="V19" s="85" t="s">
        <v>27</v>
      </c>
      <c r="W19" s="85" t="s">
        <v>15</v>
      </c>
      <c r="X19" s="85" t="s">
        <v>31</v>
      </c>
      <c r="Y19" s="85" t="s">
        <v>55</v>
      </c>
      <c r="Z19" s="85" t="s">
        <v>29</v>
      </c>
      <c r="AA19" s="86" t="s">
        <v>40</v>
      </c>
      <c r="AB19" s="17" t="s">
        <v>41</v>
      </c>
      <c r="AC19" s="17" t="s">
        <v>39</v>
      </c>
      <c r="AD19" s="17" t="s">
        <v>42</v>
      </c>
      <c r="AE19" s="17" t="s">
        <v>32</v>
      </c>
      <c r="AF19" s="144"/>
      <c r="AG19" s="132"/>
      <c r="AH19" s="138"/>
    </row>
    <row r="20" spans="1:34" s="4" customFormat="1" ht="29.25" customHeight="1">
      <c r="A20" s="19">
        <v>1</v>
      </c>
      <c r="B20" s="15" t="s">
        <v>65</v>
      </c>
      <c r="C20" s="51" t="s">
        <v>71</v>
      </c>
      <c r="D20" s="51" t="s">
        <v>123</v>
      </c>
      <c r="E20" s="109">
        <f>G20*0.35/18*(L20+M20+N20)</f>
        <v>16104.27</v>
      </c>
      <c r="F20" s="96">
        <f>G20/18*K20*0.3</f>
        <v>13803.660000000002</v>
      </c>
      <c r="G20" s="97">
        <f aca="true" t="shared" si="0" ref="G20:G38">17697*I20</f>
        <v>92024.40000000001</v>
      </c>
      <c r="H20" s="49" t="s">
        <v>60</v>
      </c>
      <c r="I20" s="50">
        <v>5.2</v>
      </c>
      <c r="J20" s="53">
        <v>35</v>
      </c>
      <c r="K20" s="98">
        <f>L20+M20+N20</f>
        <v>9</v>
      </c>
      <c r="L20" s="99">
        <v>9</v>
      </c>
      <c r="M20" s="99"/>
      <c r="N20" s="99"/>
      <c r="O20" s="100">
        <f aca="true" t="shared" si="1" ref="O20:O38">SUM(L20/18*I20*17697)</f>
        <v>46012.200000000004</v>
      </c>
      <c r="P20" s="100">
        <f aca="true" t="shared" si="2" ref="P20:P38">SUM(M20/18*I20*17697)</f>
        <v>0</v>
      </c>
      <c r="Q20" s="100">
        <f aca="true" t="shared" si="3" ref="Q20:Q36">SUM(N20/18*I20*17697)</f>
        <v>0</v>
      </c>
      <c r="R20" s="100">
        <f>O20+P20</f>
        <v>46012.200000000004</v>
      </c>
      <c r="S20" s="100">
        <f>R20*0.1</f>
        <v>4601.22</v>
      </c>
      <c r="T20" s="100">
        <f>(R20+S20)*0.25</f>
        <v>12653.355000000001</v>
      </c>
      <c r="U20" s="99">
        <v>4</v>
      </c>
      <c r="V20" s="99">
        <f>SUM(17697/18*0.1*U20)</f>
        <v>393.26666666666665</v>
      </c>
      <c r="W20" s="99"/>
      <c r="X20" s="100">
        <f>SUM(17697/18*0.125*W20)</f>
        <v>0</v>
      </c>
      <c r="Y20" s="100"/>
      <c r="Z20" s="100">
        <f>SUM(17697/18*0.1*Y20)</f>
        <v>0</v>
      </c>
      <c r="AA20" s="100"/>
      <c r="AB20" s="100"/>
      <c r="AC20" s="100"/>
      <c r="AD20" s="99"/>
      <c r="AE20" s="100"/>
      <c r="AF20" s="72">
        <f>R20+S20+T20+V20+X20+AA20+AE20</f>
        <v>63660.04166666668</v>
      </c>
      <c r="AG20" s="100">
        <f>E20+F20+AF20</f>
        <v>93567.97166666668</v>
      </c>
      <c r="AH20" s="59"/>
    </row>
    <row r="21" spans="1:34" s="4" customFormat="1" ht="24" customHeight="1">
      <c r="A21" s="156">
        <v>2</v>
      </c>
      <c r="B21" s="153" t="s">
        <v>43</v>
      </c>
      <c r="C21" s="51" t="s">
        <v>66</v>
      </c>
      <c r="D21" s="51" t="s">
        <v>53</v>
      </c>
      <c r="E21" s="51"/>
      <c r="F21" s="96">
        <f aca="true" t="shared" si="4" ref="F21:F38">G21/18*K21*0.3</f>
        <v>3043.884</v>
      </c>
      <c r="G21" s="97">
        <f t="shared" si="0"/>
        <v>91316.52</v>
      </c>
      <c r="H21" s="49" t="s">
        <v>61</v>
      </c>
      <c r="I21" s="50">
        <v>5.16</v>
      </c>
      <c r="J21" s="53">
        <v>28</v>
      </c>
      <c r="K21" s="98">
        <f aca="true" t="shared" si="5" ref="K21:K38">L21+M21+N21</f>
        <v>2</v>
      </c>
      <c r="L21" s="99"/>
      <c r="M21" s="99">
        <v>2</v>
      </c>
      <c r="N21" s="99"/>
      <c r="O21" s="100">
        <f t="shared" si="1"/>
        <v>0</v>
      </c>
      <c r="P21" s="100">
        <f t="shared" si="2"/>
        <v>10146.28</v>
      </c>
      <c r="Q21" s="100">
        <f t="shared" si="3"/>
        <v>0</v>
      </c>
      <c r="R21" s="100">
        <f aca="true" t="shared" si="6" ref="R21:R38">O21+P21</f>
        <v>10146.28</v>
      </c>
      <c r="S21" s="100">
        <f aca="true" t="shared" si="7" ref="S21:S38">R21*0.1</f>
        <v>1014.6280000000002</v>
      </c>
      <c r="T21" s="100">
        <f aca="true" t="shared" si="8" ref="T21:T38">(R21+S21)*0.25</f>
        <v>2790.2270000000003</v>
      </c>
      <c r="U21" s="99"/>
      <c r="V21" s="99">
        <f aca="true" t="shared" si="9" ref="V21:V36">SUM(17697/18*0.1*U21)</f>
        <v>0</v>
      </c>
      <c r="W21" s="99">
        <v>2</v>
      </c>
      <c r="X21" s="100">
        <f>SUM(17697/18*0.1*W21)</f>
        <v>196.63333333333333</v>
      </c>
      <c r="Y21" s="100"/>
      <c r="Z21" s="100"/>
      <c r="AA21" s="100"/>
      <c r="AB21" s="100"/>
      <c r="AC21" s="100"/>
      <c r="AD21" s="99"/>
      <c r="AE21" s="100"/>
      <c r="AF21" s="72">
        <f aca="true" t="shared" si="10" ref="AF21:AF38">R21+S21+T21+V21+X21+AA21+AE21</f>
        <v>14147.768333333335</v>
      </c>
      <c r="AG21" s="100">
        <f aca="true" t="shared" si="11" ref="AG21:AG38">E21+F21+AF21</f>
        <v>17191.652333333335</v>
      </c>
      <c r="AH21" s="59"/>
    </row>
    <row r="22" spans="1:34" s="4" customFormat="1" ht="21" customHeight="1">
      <c r="A22" s="157"/>
      <c r="B22" s="154"/>
      <c r="C22" s="51" t="s">
        <v>57</v>
      </c>
      <c r="D22" s="51" t="s">
        <v>124</v>
      </c>
      <c r="E22" s="109">
        <f>G22*0.3/18*(L22+M22+N22)</f>
        <v>27394.956</v>
      </c>
      <c r="F22" s="96">
        <f t="shared" si="4"/>
        <v>27394.956000000002</v>
      </c>
      <c r="G22" s="97">
        <f t="shared" si="0"/>
        <v>91316.52</v>
      </c>
      <c r="H22" s="49" t="s">
        <v>61</v>
      </c>
      <c r="I22" s="50">
        <v>5.16</v>
      </c>
      <c r="J22" s="53">
        <v>28</v>
      </c>
      <c r="K22" s="98">
        <f t="shared" si="5"/>
        <v>18</v>
      </c>
      <c r="L22" s="99">
        <v>18</v>
      </c>
      <c r="M22" s="99"/>
      <c r="N22" s="99"/>
      <c r="O22" s="100">
        <f t="shared" si="1"/>
        <v>91316.52</v>
      </c>
      <c r="P22" s="100">
        <f t="shared" si="2"/>
        <v>0</v>
      </c>
      <c r="Q22" s="100">
        <f t="shared" si="3"/>
        <v>0</v>
      </c>
      <c r="R22" s="100">
        <f t="shared" si="6"/>
        <v>91316.52</v>
      </c>
      <c r="S22" s="100">
        <f t="shared" si="7"/>
        <v>9131.652</v>
      </c>
      <c r="T22" s="100">
        <f t="shared" si="8"/>
        <v>25112.043</v>
      </c>
      <c r="U22" s="99">
        <v>9</v>
      </c>
      <c r="V22" s="99">
        <f t="shared" si="9"/>
        <v>884.8499999999999</v>
      </c>
      <c r="W22" s="99"/>
      <c r="X22" s="100">
        <f>SUM(17697/18*0.125*W22)</f>
        <v>0</v>
      </c>
      <c r="Y22" s="100"/>
      <c r="Z22" s="100">
        <f>(17697)/18*0.1*Y22</f>
        <v>0</v>
      </c>
      <c r="AA22" s="100">
        <v>2212</v>
      </c>
      <c r="AB22" s="100"/>
      <c r="AC22" s="100"/>
      <c r="AD22" s="99"/>
      <c r="AE22" s="100"/>
      <c r="AF22" s="72">
        <f t="shared" si="10"/>
        <v>128657.06500000002</v>
      </c>
      <c r="AG22" s="100">
        <f t="shared" si="11"/>
        <v>183446.977</v>
      </c>
      <c r="AH22" s="59"/>
    </row>
    <row r="23" spans="1:34" s="4" customFormat="1" ht="21.75" customHeight="1">
      <c r="A23" s="94">
        <v>3</v>
      </c>
      <c r="B23" s="15" t="s">
        <v>67</v>
      </c>
      <c r="C23" s="50" t="s">
        <v>57</v>
      </c>
      <c r="D23" s="93" t="s">
        <v>53</v>
      </c>
      <c r="E23" s="93"/>
      <c r="F23" s="96">
        <f t="shared" si="4"/>
        <v>27964.2095</v>
      </c>
      <c r="G23" s="97">
        <f t="shared" si="0"/>
        <v>88308.03</v>
      </c>
      <c r="H23" s="49" t="s">
        <v>61</v>
      </c>
      <c r="I23" s="50">
        <v>4.99</v>
      </c>
      <c r="J23" s="53">
        <v>19</v>
      </c>
      <c r="K23" s="98">
        <f t="shared" si="5"/>
        <v>19</v>
      </c>
      <c r="L23" s="99">
        <v>19</v>
      </c>
      <c r="M23" s="99"/>
      <c r="N23" s="99"/>
      <c r="O23" s="100">
        <f t="shared" si="1"/>
        <v>93214.03166666666</v>
      </c>
      <c r="P23" s="100">
        <f t="shared" si="2"/>
        <v>0</v>
      </c>
      <c r="Q23" s="100">
        <f t="shared" si="3"/>
        <v>0</v>
      </c>
      <c r="R23" s="100">
        <f t="shared" si="6"/>
        <v>93214.03166666666</v>
      </c>
      <c r="S23" s="100">
        <f t="shared" si="7"/>
        <v>9321.403166666667</v>
      </c>
      <c r="T23" s="100">
        <f t="shared" si="8"/>
        <v>25633.858708333333</v>
      </c>
      <c r="U23" s="99">
        <v>9</v>
      </c>
      <c r="V23" s="99">
        <f t="shared" si="9"/>
        <v>884.8499999999999</v>
      </c>
      <c r="W23" s="99"/>
      <c r="X23" s="100">
        <f>SUM(17697/18*0.1*W23)</f>
        <v>0</v>
      </c>
      <c r="Y23" s="100"/>
      <c r="Z23" s="100">
        <f>(8848)/18*0.1*Y23</f>
        <v>0</v>
      </c>
      <c r="AA23" s="100">
        <v>2212</v>
      </c>
      <c r="AB23" s="100"/>
      <c r="AC23" s="100"/>
      <c r="AD23" s="99"/>
      <c r="AE23" s="100"/>
      <c r="AF23" s="72">
        <f t="shared" si="10"/>
        <v>131266.14354166668</v>
      </c>
      <c r="AG23" s="100">
        <f t="shared" si="11"/>
        <v>159230.35304166668</v>
      </c>
      <c r="AH23" s="59"/>
    </row>
    <row r="24" spans="1:34" s="4" customFormat="1" ht="24" customHeight="1">
      <c r="A24" s="94">
        <v>4</v>
      </c>
      <c r="B24" s="15" t="s">
        <v>110</v>
      </c>
      <c r="C24" s="51" t="s">
        <v>76</v>
      </c>
      <c r="D24" s="51" t="s">
        <v>111</v>
      </c>
      <c r="E24" s="51"/>
      <c r="F24" s="96">
        <f t="shared" si="4"/>
        <v>15720.835</v>
      </c>
      <c r="G24" s="97">
        <f t="shared" si="0"/>
        <v>72557.7</v>
      </c>
      <c r="H24" s="49" t="s">
        <v>63</v>
      </c>
      <c r="I24" s="50">
        <v>4.1</v>
      </c>
      <c r="J24" s="53">
        <v>0</v>
      </c>
      <c r="K24" s="98">
        <f t="shared" si="5"/>
        <v>13</v>
      </c>
      <c r="L24" s="99"/>
      <c r="M24" s="99">
        <v>13</v>
      </c>
      <c r="N24" s="99"/>
      <c r="O24" s="100">
        <f t="shared" si="1"/>
        <v>0</v>
      </c>
      <c r="P24" s="100">
        <f t="shared" si="2"/>
        <v>52402.783333333326</v>
      </c>
      <c r="Q24" s="100">
        <f t="shared" si="3"/>
        <v>0</v>
      </c>
      <c r="R24" s="100">
        <f t="shared" si="6"/>
        <v>52402.783333333326</v>
      </c>
      <c r="S24" s="100">
        <f t="shared" si="7"/>
        <v>5240.278333333333</v>
      </c>
      <c r="T24" s="100">
        <f t="shared" si="8"/>
        <v>14410.765416666665</v>
      </c>
      <c r="U24" s="99"/>
      <c r="V24" s="99">
        <f t="shared" si="9"/>
        <v>0</v>
      </c>
      <c r="W24" s="99">
        <v>6</v>
      </c>
      <c r="X24" s="100">
        <f>SUM(17697/18*0.125*W24)</f>
        <v>737.375</v>
      </c>
      <c r="Y24" s="100"/>
      <c r="Z24" s="100">
        <f aca="true" t="shared" si="12" ref="Z24:Z36">(8848)/18*0.1*Y24</f>
        <v>0</v>
      </c>
      <c r="AA24" s="100">
        <v>2655</v>
      </c>
      <c r="AB24" s="100"/>
      <c r="AC24" s="100"/>
      <c r="AD24" s="99"/>
      <c r="AE24" s="100"/>
      <c r="AF24" s="72">
        <f t="shared" si="10"/>
        <v>75446.20208333332</v>
      </c>
      <c r="AG24" s="100">
        <f t="shared" si="11"/>
        <v>91167.03708333333</v>
      </c>
      <c r="AH24" s="59"/>
    </row>
    <row r="25" spans="1:34" s="4" customFormat="1" ht="27" customHeight="1">
      <c r="A25" s="156">
        <v>5</v>
      </c>
      <c r="B25" s="153" t="s">
        <v>45</v>
      </c>
      <c r="C25" s="51" t="s">
        <v>112</v>
      </c>
      <c r="D25" s="51" t="s">
        <v>125</v>
      </c>
      <c r="E25" s="109">
        <f>G25*0.3/18*(L25+M25+N25)</f>
        <v>13538.204999999998</v>
      </c>
      <c r="F25" s="96">
        <f t="shared" si="4"/>
        <v>13538.205</v>
      </c>
      <c r="G25" s="97">
        <f t="shared" si="0"/>
        <v>81229.23</v>
      </c>
      <c r="H25" s="49" t="s">
        <v>61</v>
      </c>
      <c r="I25" s="50">
        <v>4.59</v>
      </c>
      <c r="J25" s="53">
        <v>4</v>
      </c>
      <c r="K25" s="98">
        <f t="shared" si="5"/>
        <v>10</v>
      </c>
      <c r="L25" s="99"/>
      <c r="M25" s="99">
        <v>10</v>
      </c>
      <c r="N25" s="99"/>
      <c r="O25" s="100">
        <f t="shared" si="1"/>
        <v>0</v>
      </c>
      <c r="P25" s="100">
        <f t="shared" si="2"/>
        <v>45127.35</v>
      </c>
      <c r="Q25" s="100">
        <f t="shared" si="3"/>
        <v>0</v>
      </c>
      <c r="R25" s="100">
        <f t="shared" si="6"/>
        <v>45127.35</v>
      </c>
      <c r="S25" s="100">
        <f t="shared" si="7"/>
        <v>4512.735</v>
      </c>
      <c r="T25" s="100">
        <f t="shared" si="8"/>
        <v>12410.02125</v>
      </c>
      <c r="U25" s="99"/>
      <c r="V25" s="99">
        <f t="shared" si="9"/>
        <v>0</v>
      </c>
      <c r="W25" s="99"/>
      <c r="X25" s="100"/>
      <c r="Y25" s="100"/>
      <c r="Z25" s="100">
        <f t="shared" si="12"/>
        <v>0</v>
      </c>
      <c r="AA25" s="100">
        <v>2655</v>
      </c>
      <c r="AB25" s="100"/>
      <c r="AC25" s="100"/>
      <c r="AD25" s="99"/>
      <c r="AE25" s="100"/>
      <c r="AF25" s="72">
        <f t="shared" si="10"/>
        <v>64705.10625</v>
      </c>
      <c r="AG25" s="100">
        <f t="shared" si="11"/>
        <v>91781.51624999999</v>
      </c>
      <c r="AH25" s="59"/>
    </row>
    <row r="26" spans="1:34" s="4" customFormat="1" ht="29.25" customHeight="1">
      <c r="A26" s="157"/>
      <c r="B26" s="154"/>
      <c r="C26" s="51" t="s">
        <v>113</v>
      </c>
      <c r="D26" s="51" t="s">
        <v>111</v>
      </c>
      <c r="E26" s="51"/>
      <c r="F26" s="96">
        <f t="shared" si="4"/>
        <v>2495.2770000000005</v>
      </c>
      <c r="G26" s="97">
        <f t="shared" si="0"/>
        <v>74858.31000000001</v>
      </c>
      <c r="H26" s="49" t="s">
        <v>63</v>
      </c>
      <c r="I26" s="50">
        <v>4.23</v>
      </c>
      <c r="J26" s="53">
        <v>4</v>
      </c>
      <c r="K26" s="98">
        <f t="shared" si="5"/>
        <v>2</v>
      </c>
      <c r="L26" s="99"/>
      <c r="M26" s="99">
        <v>2</v>
      </c>
      <c r="N26" s="99"/>
      <c r="O26" s="100">
        <f t="shared" si="1"/>
        <v>0</v>
      </c>
      <c r="P26" s="100">
        <f t="shared" si="2"/>
        <v>8317.59</v>
      </c>
      <c r="Q26" s="100">
        <f t="shared" si="3"/>
        <v>0</v>
      </c>
      <c r="R26" s="100">
        <f t="shared" si="6"/>
        <v>8317.59</v>
      </c>
      <c r="S26" s="100">
        <f t="shared" si="7"/>
        <v>831.759</v>
      </c>
      <c r="T26" s="100">
        <f t="shared" si="8"/>
        <v>2287.33725</v>
      </c>
      <c r="U26" s="99"/>
      <c r="V26" s="99"/>
      <c r="W26" s="99"/>
      <c r="X26" s="100"/>
      <c r="Y26" s="100"/>
      <c r="Z26" s="100"/>
      <c r="AA26" s="100"/>
      <c r="AB26" s="100"/>
      <c r="AC26" s="100"/>
      <c r="AD26" s="99"/>
      <c r="AE26" s="100"/>
      <c r="AF26" s="72">
        <f t="shared" si="10"/>
        <v>11436.68625</v>
      </c>
      <c r="AG26" s="100">
        <f t="shared" si="11"/>
        <v>13931.96325</v>
      </c>
      <c r="AH26" s="59"/>
    </row>
    <row r="27" spans="1:34" s="4" customFormat="1" ht="24" customHeight="1">
      <c r="A27" s="94">
        <v>6</v>
      </c>
      <c r="B27" s="15" t="s">
        <v>82</v>
      </c>
      <c r="C27" s="51" t="s">
        <v>114</v>
      </c>
      <c r="D27" s="51" t="s">
        <v>56</v>
      </c>
      <c r="E27" s="51"/>
      <c r="F27" s="96">
        <f t="shared" si="4"/>
        <v>3067.48</v>
      </c>
      <c r="G27" s="97">
        <f t="shared" si="0"/>
        <v>92024.40000000001</v>
      </c>
      <c r="H27" s="49" t="s">
        <v>60</v>
      </c>
      <c r="I27" s="50">
        <v>5.2</v>
      </c>
      <c r="J27" s="53">
        <v>40</v>
      </c>
      <c r="K27" s="98">
        <f t="shared" si="5"/>
        <v>2</v>
      </c>
      <c r="L27" s="99"/>
      <c r="M27" s="99">
        <v>2</v>
      </c>
      <c r="N27" s="99"/>
      <c r="O27" s="100">
        <f t="shared" si="1"/>
        <v>0</v>
      </c>
      <c r="P27" s="100">
        <f t="shared" si="2"/>
        <v>10224.933333333332</v>
      </c>
      <c r="Q27" s="100">
        <f t="shared" si="3"/>
        <v>0</v>
      </c>
      <c r="R27" s="100">
        <f t="shared" si="6"/>
        <v>10224.933333333332</v>
      </c>
      <c r="S27" s="100">
        <f t="shared" si="7"/>
        <v>1022.4933333333333</v>
      </c>
      <c r="T27" s="100">
        <f t="shared" si="8"/>
        <v>2811.8566666666666</v>
      </c>
      <c r="U27" s="99"/>
      <c r="V27" s="99">
        <f t="shared" si="9"/>
        <v>0</v>
      </c>
      <c r="W27" s="99">
        <v>2</v>
      </c>
      <c r="X27" s="100">
        <f>SUM(17697/18*0.1*W27)</f>
        <v>196.63333333333333</v>
      </c>
      <c r="Y27" s="100"/>
      <c r="Z27" s="100">
        <f t="shared" si="12"/>
        <v>0</v>
      </c>
      <c r="AA27" s="100"/>
      <c r="AB27" s="100"/>
      <c r="AC27" s="100"/>
      <c r="AD27" s="100"/>
      <c r="AE27" s="100"/>
      <c r="AF27" s="72">
        <f t="shared" si="10"/>
        <v>14255.916666666666</v>
      </c>
      <c r="AG27" s="100">
        <f t="shared" si="11"/>
        <v>17323.396666666667</v>
      </c>
      <c r="AH27" s="59"/>
    </row>
    <row r="28" spans="1:34" s="4" customFormat="1" ht="29.25" customHeight="1">
      <c r="A28" s="94">
        <v>7</v>
      </c>
      <c r="B28" s="15" t="s">
        <v>46</v>
      </c>
      <c r="C28" s="51" t="s">
        <v>69</v>
      </c>
      <c r="D28" s="51" t="s">
        <v>68</v>
      </c>
      <c r="E28" s="51"/>
      <c r="F28" s="96">
        <f t="shared" si="4"/>
        <v>16219.300500000003</v>
      </c>
      <c r="G28" s="97">
        <f t="shared" si="0"/>
        <v>74858.31000000001</v>
      </c>
      <c r="H28" s="49" t="s">
        <v>63</v>
      </c>
      <c r="I28" s="50">
        <v>4.23</v>
      </c>
      <c r="J28" s="53">
        <v>4</v>
      </c>
      <c r="K28" s="98">
        <f t="shared" si="5"/>
        <v>13</v>
      </c>
      <c r="L28" s="99">
        <v>6</v>
      </c>
      <c r="M28" s="99">
        <v>7</v>
      </c>
      <c r="N28" s="99"/>
      <c r="O28" s="100">
        <f t="shared" si="1"/>
        <v>24952.770000000004</v>
      </c>
      <c r="P28" s="100">
        <f t="shared" si="2"/>
        <v>29111.565000000006</v>
      </c>
      <c r="Q28" s="100">
        <f t="shared" si="3"/>
        <v>0</v>
      </c>
      <c r="R28" s="100">
        <f t="shared" si="6"/>
        <v>54064.33500000001</v>
      </c>
      <c r="S28" s="100">
        <f t="shared" si="7"/>
        <v>5406.433500000001</v>
      </c>
      <c r="T28" s="100">
        <f t="shared" si="8"/>
        <v>14867.692125000001</v>
      </c>
      <c r="U28" s="99"/>
      <c r="V28" s="99">
        <f t="shared" si="9"/>
        <v>0</v>
      </c>
      <c r="W28" s="99"/>
      <c r="X28" s="100">
        <f aca="true" t="shared" si="13" ref="X28:X37">SUM(17697/18*0.1*W28)</f>
        <v>0</v>
      </c>
      <c r="Y28" s="100"/>
      <c r="Z28" s="100">
        <f t="shared" si="12"/>
        <v>0</v>
      </c>
      <c r="AA28" s="100"/>
      <c r="AB28" s="100"/>
      <c r="AC28" s="100"/>
      <c r="AD28" s="100"/>
      <c r="AE28" s="100"/>
      <c r="AF28" s="72">
        <f t="shared" si="10"/>
        <v>74338.460625</v>
      </c>
      <c r="AG28" s="100">
        <f t="shared" si="11"/>
        <v>90557.761125</v>
      </c>
      <c r="AH28" s="59"/>
    </row>
    <row r="29" spans="1:34" s="57" customFormat="1" ht="30" customHeight="1">
      <c r="A29" s="95">
        <v>9</v>
      </c>
      <c r="B29" s="50" t="s">
        <v>130</v>
      </c>
      <c r="C29" s="51" t="s">
        <v>103</v>
      </c>
      <c r="D29" s="51" t="s">
        <v>75</v>
      </c>
      <c r="E29" s="51"/>
      <c r="F29" s="96">
        <f t="shared" si="4"/>
        <v>29872.535999999996</v>
      </c>
      <c r="G29" s="97">
        <f t="shared" si="0"/>
        <v>74681.34</v>
      </c>
      <c r="H29" s="49" t="s">
        <v>62</v>
      </c>
      <c r="I29" s="50">
        <v>4.22</v>
      </c>
      <c r="J29" s="53">
        <v>20</v>
      </c>
      <c r="K29" s="98">
        <f t="shared" si="5"/>
        <v>24</v>
      </c>
      <c r="L29" s="99">
        <v>24</v>
      </c>
      <c r="M29" s="99"/>
      <c r="N29" s="99"/>
      <c r="O29" s="100">
        <f>SUM(L29/18*I29*17697)*0.5</f>
        <v>49787.56</v>
      </c>
      <c r="P29" s="100">
        <f t="shared" si="2"/>
        <v>0</v>
      </c>
      <c r="Q29" s="99">
        <f t="shared" si="3"/>
        <v>0</v>
      </c>
      <c r="R29" s="100">
        <f t="shared" si="6"/>
        <v>49787.56</v>
      </c>
      <c r="S29" s="100">
        <f t="shared" si="7"/>
        <v>4978.756</v>
      </c>
      <c r="T29" s="100">
        <f t="shared" si="8"/>
        <v>13691.579</v>
      </c>
      <c r="U29" s="99"/>
      <c r="V29" s="99">
        <f t="shared" si="9"/>
        <v>0</v>
      </c>
      <c r="W29" s="99"/>
      <c r="X29" s="99">
        <f t="shared" si="13"/>
        <v>0</v>
      </c>
      <c r="Y29" s="99"/>
      <c r="Z29" s="99">
        <f t="shared" si="12"/>
        <v>0</v>
      </c>
      <c r="AA29" s="99"/>
      <c r="AB29" s="99"/>
      <c r="AC29" s="99"/>
      <c r="AD29" s="99"/>
      <c r="AE29" s="99"/>
      <c r="AF29" s="72">
        <f t="shared" si="10"/>
        <v>68457.895</v>
      </c>
      <c r="AG29" s="100">
        <f t="shared" si="11"/>
        <v>98330.431</v>
      </c>
      <c r="AH29" s="60"/>
    </row>
    <row r="30" spans="1:34" s="4" customFormat="1" ht="29.25" customHeight="1">
      <c r="A30" s="19"/>
      <c r="B30" s="15" t="s">
        <v>51</v>
      </c>
      <c r="C30" s="51" t="s">
        <v>77</v>
      </c>
      <c r="D30" s="51" t="s">
        <v>115</v>
      </c>
      <c r="E30" s="51"/>
      <c r="F30" s="96">
        <f t="shared" si="4"/>
        <v>13744.670000000002</v>
      </c>
      <c r="G30" s="97">
        <f t="shared" si="0"/>
        <v>82468.02</v>
      </c>
      <c r="H30" s="49" t="s">
        <v>61</v>
      </c>
      <c r="I30" s="50">
        <v>4.66</v>
      </c>
      <c r="J30" s="53">
        <v>5</v>
      </c>
      <c r="K30" s="98">
        <f t="shared" si="5"/>
        <v>10</v>
      </c>
      <c r="L30" s="99">
        <v>4</v>
      </c>
      <c r="M30" s="99">
        <v>6</v>
      </c>
      <c r="N30" s="99"/>
      <c r="O30" s="100">
        <f t="shared" si="1"/>
        <v>18326.226666666666</v>
      </c>
      <c r="P30" s="100">
        <f t="shared" si="2"/>
        <v>27489.339999999997</v>
      </c>
      <c r="Q30" s="100">
        <f t="shared" si="3"/>
        <v>0</v>
      </c>
      <c r="R30" s="100">
        <f t="shared" si="6"/>
        <v>45815.566666666666</v>
      </c>
      <c r="S30" s="100">
        <f t="shared" si="7"/>
        <v>4581.556666666666</v>
      </c>
      <c r="T30" s="100">
        <f t="shared" si="8"/>
        <v>12599.280833333332</v>
      </c>
      <c r="U30" s="99">
        <v>4</v>
      </c>
      <c r="V30" s="99">
        <f t="shared" si="9"/>
        <v>393.26666666666665</v>
      </c>
      <c r="W30" s="99">
        <v>6</v>
      </c>
      <c r="X30" s="100">
        <f t="shared" si="13"/>
        <v>589.9</v>
      </c>
      <c r="Y30" s="100"/>
      <c r="Z30" s="100">
        <f t="shared" si="12"/>
        <v>0</v>
      </c>
      <c r="AA30" s="100"/>
      <c r="AB30" s="100"/>
      <c r="AC30" s="100"/>
      <c r="AD30" s="100"/>
      <c r="AE30" s="100"/>
      <c r="AF30" s="72">
        <f t="shared" si="10"/>
        <v>63979.57083333333</v>
      </c>
      <c r="AG30" s="100">
        <f t="shared" si="11"/>
        <v>77724.24083333333</v>
      </c>
      <c r="AH30" s="59"/>
    </row>
    <row r="31" spans="1:34" s="4" customFormat="1" ht="29.25" customHeight="1">
      <c r="A31" s="19"/>
      <c r="B31" s="81" t="s">
        <v>108</v>
      </c>
      <c r="C31" s="51" t="s">
        <v>78</v>
      </c>
      <c r="D31" s="51" t="s">
        <v>115</v>
      </c>
      <c r="E31" s="51"/>
      <c r="F31" s="96">
        <f t="shared" si="4"/>
        <v>8246.802000000001</v>
      </c>
      <c r="G31" s="97">
        <f t="shared" si="0"/>
        <v>82468.02</v>
      </c>
      <c r="H31" s="49" t="s">
        <v>61</v>
      </c>
      <c r="I31" s="50">
        <v>4.66</v>
      </c>
      <c r="J31" s="53">
        <v>5</v>
      </c>
      <c r="K31" s="98">
        <f t="shared" si="5"/>
        <v>6</v>
      </c>
      <c r="L31" s="99"/>
      <c r="M31" s="99">
        <v>6</v>
      </c>
      <c r="N31" s="99"/>
      <c r="O31" s="100">
        <f t="shared" si="1"/>
        <v>0</v>
      </c>
      <c r="P31" s="100">
        <f t="shared" si="2"/>
        <v>27489.339999999997</v>
      </c>
      <c r="Q31" s="100">
        <f t="shared" si="3"/>
        <v>0</v>
      </c>
      <c r="R31" s="100">
        <f t="shared" si="6"/>
        <v>27489.339999999997</v>
      </c>
      <c r="S31" s="100">
        <f t="shared" si="7"/>
        <v>2748.9339999999997</v>
      </c>
      <c r="T31" s="100">
        <f t="shared" si="8"/>
        <v>7559.568499999999</v>
      </c>
      <c r="U31" s="99"/>
      <c r="V31" s="99">
        <f t="shared" si="9"/>
        <v>0</v>
      </c>
      <c r="W31" s="99">
        <v>6</v>
      </c>
      <c r="X31" s="100">
        <f>SUM(17697/18*0.125*W31)</f>
        <v>737.375</v>
      </c>
      <c r="Y31" s="100"/>
      <c r="Z31" s="100">
        <f t="shared" si="12"/>
        <v>0</v>
      </c>
      <c r="AA31" s="100"/>
      <c r="AB31" s="100"/>
      <c r="AC31" s="100"/>
      <c r="AD31" s="100"/>
      <c r="AE31" s="100"/>
      <c r="AF31" s="72">
        <f t="shared" si="10"/>
        <v>38535.2175</v>
      </c>
      <c r="AG31" s="100">
        <f t="shared" si="11"/>
        <v>46782.0195</v>
      </c>
      <c r="AH31" s="59"/>
    </row>
    <row r="32" spans="1:34" s="4" customFormat="1" ht="29.25" customHeight="1">
      <c r="A32" s="19"/>
      <c r="B32" s="15" t="s">
        <v>107</v>
      </c>
      <c r="C32" s="51" t="s">
        <v>79</v>
      </c>
      <c r="D32" s="51" t="s">
        <v>68</v>
      </c>
      <c r="E32" s="51"/>
      <c r="F32" s="96">
        <f t="shared" si="4"/>
        <v>2495.2770000000005</v>
      </c>
      <c r="G32" s="97">
        <f t="shared" si="0"/>
        <v>74858.31000000001</v>
      </c>
      <c r="H32" s="49" t="s">
        <v>63</v>
      </c>
      <c r="I32" s="50">
        <v>4.23</v>
      </c>
      <c r="J32" s="53">
        <v>4</v>
      </c>
      <c r="K32" s="98">
        <f t="shared" si="5"/>
        <v>2</v>
      </c>
      <c r="L32" s="99"/>
      <c r="M32" s="99">
        <v>2</v>
      </c>
      <c r="N32" s="99"/>
      <c r="O32" s="100">
        <f t="shared" si="1"/>
        <v>0</v>
      </c>
      <c r="P32" s="100">
        <f t="shared" si="2"/>
        <v>8317.59</v>
      </c>
      <c r="Q32" s="100">
        <f t="shared" si="3"/>
        <v>0</v>
      </c>
      <c r="R32" s="100">
        <f t="shared" si="6"/>
        <v>8317.59</v>
      </c>
      <c r="S32" s="100">
        <f t="shared" si="7"/>
        <v>831.759</v>
      </c>
      <c r="T32" s="100">
        <f t="shared" si="8"/>
        <v>2287.33725</v>
      </c>
      <c r="U32" s="99"/>
      <c r="V32" s="99">
        <f t="shared" si="9"/>
        <v>0</v>
      </c>
      <c r="W32" s="99">
        <v>2</v>
      </c>
      <c r="X32" s="100">
        <f t="shared" si="13"/>
        <v>196.63333333333333</v>
      </c>
      <c r="Y32" s="100"/>
      <c r="Z32" s="100">
        <f t="shared" si="12"/>
        <v>0</v>
      </c>
      <c r="AA32" s="100"/>
      <c r="AB32" s="100"/>
      <c r="AC32" s="100"/>
      <c r="AD32" s="100"/>
      <c r="AE32" s="100"/>
      <c r="AF32" s="72">
        <f t="shared" si="10"/>
        <v>11633.319583333334</v>
      </c>
      <c r="AG32" s="100">
        <f t="shared" si="11"/>
        <v>14128.596583333334</v>
      </c>
      <c r="AH32" s="59"/>
    </row>
    <row r="33" spans="1:34" s="4" customFormat="1" ht="29.25" customHeight="1">
      <c r="A33" s="19"/>
      <c r="B33" s="15" t="s">
        <v>116</v>
      </c>
      <c r="C33" s="51" t="s">
        <v>87</v>
      </c>
      <c r="D33" s="51" t="s">
        <v>117</v>
      </c>
      <c r="E33" s="51"/>
      <c r="F33" s="96">
        <f t="shared" si="4"/>
        <v>9202.44</v>
      </c>
      <c r="G33" s="97">
        <f t="shared" si="0"/>
        <v>92024.40000000001</v>
      </c>
      <c r="H33" s="49" t="s">
        <v>60</v>
      </c>
      <c r="I33" s="50">
        <v>5.2</v>
      </c>
      <c r="J33" s="53">
        <v>40</v>
      </c>
      <c r="K33" s="98">
        <f t="shared" si="5"/>
        <v>6</v>
      </c>
      <c r="L33" s="99"/>
      <c r="M33" s="99">
        <v>6</v>
      </c>
      <c r="N33" s="99"/>
      <c r="O33" s="100">
        <f t="shared" si="1"/>
        <v>0</v>
      </c>
      <c r="P33" s="100">
        <f t="shared" si="2"/>
        <v>30674.8</v>
      </c>
      <c r="Q33" s="100">
        <f t="shared" si="3"/>
        <v>0</v>
      </c>
      <c r="R33" s="100">
        <f t="shared" si="6"/>
        <v>30674.8</v>
      </c>
      <c r="S33" s="100">
        <f t="shared" si="7"/>
        <v>3067.48</v>
      </c>
      <c r="T33" s="100">
        <f t="shared" si="8"/>
        <v>8435.57</v>
      </c>
      <c r="U33" s="99"/>
      <c r="V33" s="99">
        <f t="shared" si="9"/>
        <v>0</v>
      </c>
      <c r="W33" s="99"/>
      <c r="X33" s="100">
        <f t="shared" si="13"/>
        <v>0</v>
      </c>
      <c r="Y33" s="100"/>
      <c r="Z33" s="100">
        <f t="shared" si="12"/>
        <v>0</v>
      </c>
      <c r="AA33" s="100"/>
      <c r="AB33" s="100"/>
      <c r="AC33" s="100"/>
      <c r="AD33" s="100"/>
      <c r="AE33" s="100"/>
      <c r="AF33" s="72">
        <f t="shared" si="10"/>
        <v>42177.85</v>
      </c>
      <c r="AG33" s="100">
        <f t="shared" si="11"/>
        <v>51380.29</v>
      </c>
      <c r="AH33" s="59"/>
    </row>
    <row r="34" spans="1:34" s="4" customFormat="1" ht="25.5" customHeight="1">
      <c r="A34" s="19"/>
      <c r="B34" s="15" t="s">
        <v>118</v>
      </c>
      <c r="C34" s="51" t="s">
        <v>85</v>
      </c>
      <c r="D34" s="51" t="s">
        <v>81</v>
      </c>
      <c r="E34" s="51"/>
      <c r="F34" s="96">
        <f t="shared" si="4"/>
        <v>1088.3655</v>
      </c>
      <c r="G34" s="97">
        <f t="shared" si="0"/>
        <v>65301.93</v>
      </c>
      <c r="H34" s="49" t="s">
        <v>90</v>
      </c>
      <c r="I34" s="50">
        <v>3.69</v>
      </c>
      <c r="J34" s="53">
        <v>20</v>
      </c>
      <c r="K34" s="98">
        <f t="shared" si="5"/>
        <v>1</v>
      </c>
      <c r="L34" s="99"/>
      <c r="M34" s="99">
        <v>1</v>
      </c>
      <c r="N34" s="99"/>
      <c r="O34" s="100">
        <f t="shared" si="1"/>
        <v>0</v>
      </c>
      <c r="P34" s="100">
        <f t="shared" si="2"/>
        <v>3627.8849999999998</v>
      </c>
      <c r="Q34" s="100">
        <f t="shared" si="3"/>
        <v>0</v>
      </c>
      <c r="R34" s="100">
        <f t="shared" si="6"/>
        <v>3627.8849999999998</v>
      </c>
      <c r="S34" s="100">
        <f t="shared" si="7"/>
        <v>362.7885</v>
      </c>
      <c r="T34" s="100">
        <f t="shared" si="8"/>
        <v>997.668375</v>
      </c>
      <c r="U34" s="99"/>
      <c r="V34" s="99">
        <f t="shared" si="9"/>
        <v>0</v>
      </c>
      <c r="W34" s="99"/>
      <c r="X34" s="100">
        <f t="shared" si="13"/>
        <v>0</v>
      </c>
      <c r="Y34" s="100"/>
      <c r="Z34" s="100">
        <f t="shared" si="12"/>
        <v>0</v>
      </c>
      <c r="AA34" s="100"/>
      <c r="AB34" s="100"/>
      <c r="AC34" s="100"/>
      <c r="AD34" s="100"/>
      <c r="AE34" s="100"/>
      <c r="AF34" s="72">
        <f t="shared" si="10"/>
        <v>4988.341875</v>
      </c>
      <c r="AG34" s="100">
        <f t="shared" si="11"/>
        <v>6076.707375</v>
      </c>
      <c r="AH34" s="59"/>
    </row>
    <row r="35" spans="1:34" s="4" customFormat="1" ht="21" customHeight="1">
      <c r="A35" s="19"/>
      <c r="B35" s="15" t="s">
        <v>110</v>
      </c>
      <c r="C35" s="51" t="s">
        <v>72</v>
      </c>
      <c r="D35" s="51" t="s">
        <v>119</v>
      </c>
      <c r="E35" s="51"/>
      <c r="F35" s="96">
        <f t="shared" si="4"/>
        <v>12092.949999999999</v>
      </c>
      <c r="G35" s="97">
        <f t="shared" si="0"/>
        <v>72557.7</v>
      </c>
      <c r="H35" s="49" t="s">
        <v>63</v>
      </c>
      <c r="I35" s="50">
        <v>4.1</v>
      </c>
      <c r="J35" s="53">
        <v>0</v>
      </c>
      <c r="K35" s="98">
        <f t="shared" si="5"/>
        <v>10</v>
      </c>
      <c r="L35" s="99"/>
      <c r="M35" s="99">
        <v>10</v>
      </c>
      <c r="N35" s="99"/>
      <c r="O35" s="100">
        <f t="shared" si="1"/>
        <v>0</v>
      </c>
      <c r="P35" s="100">
        <f t="shared" si="2"/>
        <v>40309.83333333333</v>
      </c>
      <c r="Q35" s="100">
        <f t="shared" si="3"/>
        <v>0</v>
      </c>
      <c r="R35" s="100">
        <f t="shared" si="6"/>
        <v>40309.83333333333</v>
      </c>
      <c r="S35" s="100">
        <f t="shared" si="7"/>
        <v>4030.983333333333</v>
      </c>
      <c r="T35" s="100">
        <f t="shared" si="8"/>
        <v>11085.204166666665</v>
      </c>
      <c r="U35" s="99">
        <v>0</v>
      </c>
      <c r="V35" s="99">
        <f t="shared" si="9"/>
        <v>0</v>
      </c>
      <c r="W35" s="99">
        <v>10</v>
      </c>
      <c r="X35" s="100">
        <f t="shared" si="13"/>
        <v>983.1666666666666</v>
      </c>
      <c r="Y35" s="100"/>
      <c r="Z35" s="100">
        <f t="shared" si="12"/>
        <v>0</v>
      </c>
      <c r="AA35" s="100"/>
      <c r="AB35" s="100"/>
      <c r="AC35" s="100"/>
      <c r="AD35" s="100"/>
      <c r="AE35" s="100"/>
      <c r="AF35" s="72">
        <f t="shared" si="10"/>
        <v>56409.187499999985</v>
      </c>
      <c r="AG35" s="100">
        <f t="shared" si="11"/>
        <v>68502.13749999998</v>
      </c>
      <c r="AH35" s="59"/>
    </row>
    <row r="36" spans="1:34" s="4" customFormat="1" ht="24" customHeight="1">
      <c r="A36" s="19"/>
      <c r="B36" s="15" t="s">
        <v>109</v>
      </c>
      <c r="C36" s="51" t="s">
        <v>83</v>
      </c>
      <c r="D36" s="51" t="s">
        <v>68</v>
      </c>
      <c r="E36" s="51"/>
      <c r="F36" s="96">
        <f t="shared" si="4"/>
        <v>4990.554000000001</v>
      </c>
      <c r="G36" s="97">
        <f t="shared" si="0"/>
        <v>74858.31000000001</v>
      </c>
      <c r="H36" s="49" t="s">
        <v>63</v>
      </c>
      <c r="I36" s="50">
        <v>4.23</v>
      </c>
      <c r="J36" s="53">
        <v>4</v>
      </c>
      <c r="K36" s="98">
        <f t="shared" si="5"/>
        <v>4</v>
      </c>
      <c r="L36" s="99">
        <v>2</v>
      </c>
      <c r="M36" s="99">
        <v>2</v>
      </c>
      <c r="N36" s="99"/>
      <c r="O36" s="100">
        <f t="shared" si="1"/>
        <v>8317.59</v>
      </c>
      <c r="P36" s="100">
        <f t="shared" si="2"/>
        <v>8317.59</v>
      </c>
      <c r="Q36" s="100">
        <f t="shared" si="3"/>
        <v>0</v>
      </c>
      <c r="R36" s="100">
        <f t="shared" si="6"/>
        <v>16635.18</v>
      </c>
      <c r="S36" s="100">
        <f t="shared" si="7"/>
        <v>1663.518</v>
      </c>
      <c r="T36" s="100">
        <f t="shared" si="8"/>
        <v>4574.6745</v>
      </c>
      <c r="U36" s="99"/>
      <c r="V36" s="99">
        <f t="shared" si="9"/>
        <v>0</v>
      </c>
      <c r="W36" s="99"/>
      <c r="X36" s="100">
        <f t="shared" si="13"/>
        <v>0</v>
      </c>
      <c r="Y36" s="100"/>
      <c r="Z36" s="100">
        <f t="shared" si="12"/>
        <v>0</v>
      </c>
      <c r="AA36" s="100"/>
      <c r="AB36" s="100"/>
      <c r="AC36" s="100"/>
      <c r="AD36" s="100"/>
      <c r="AE36" s="100"/>
      <c r="AF36" s="72">
        <f t="shared" si="10"/>
        <v>22873.3725</v>
      </c>
      <c r="AG36" s="100">
        <f t="shared" si="11"/>
        <v>27863.9265</v>
      </c>
      <c r="AH36" s="59"/>
    </row>
    <row r="37" spans="1:34" s="4" customFormat="1" ht="24" customHeight="1">
      <c r="A37" s="19"/>
      <c r="B37" s="15" t="s">
        <v>120</v>
      </c>
      <c r="C37" s="51"/>
      <c r="D37" s="51" t="s">
        <v>68</v>
      </c>
      <c r="E37" s="51"/>
      <c r="F37" s="96">
        <f t="shared" si="4"/>
        <v>2495.2770000000005</v>
      </c>
      <c r="G37" s="97">
        <f t="shared" si="0"/>
        <v>74858.31000000001</v>
      </c>
      <c r="H37" s="49" t="s">
        <v>63</v>
      </c>
      <c r="I37" s="50">
        <v>4.23</v>
      </c>
      <c r="J37" s="53">
        <v>4</v>
      </c>
      <c r="K37" s="98">
        <f t="shared" si="5"/>
        <v>2</v>
      </c>
      <c r="L37" s="99"/>
      <c r="M37" s="99">
        <v>2</v>
      </c>
      <c r="N37" s="99"/>
      <c r="O37" s="100">
        <f t="shared" si="1"/>
        <v>0</v>
      </c>
      <c r="P37" s="100">
        <f t="shared" si="2"/>
        <v>8317.59</v>
      </c>
      <c r="Q37" s="100"/>
      <c r="R37" s="100">
        <f t="shared" si="6"/>
        <v>8317.59</v>
      </c>
      <c r="S37" s="100">
        <f t="shared" si="7"/>
        <v>831.759</v>
      </c>
      <c r="T37" s="100">
        <f t="shared" si="8"/>
        <v>2287.33725</v>
      </c>
      <c r="U37" s="99"/>
      <c r="V37" s="99"/>
      <c r="W37" s="99">
        <v>2</v>
      </c>
      <c r="X37" s="100">
        <f t="shared" si="13"/>
        <v>196.63333333333333</v>
      </c>
      <c r="Y37" s="100"/>
      <c r="Z37" s="100"/>
      <c r="AA37" s="100"/>
      <c r="AB37" s="100"/>
      <c r="AC37" s="100"/>
      <c r="AD37" s="100"/>
      <c r="AE37" s="100"/>
      <c r="AF37" s="72">
        <f t="shared" si="10"/>
        <v>11633.319583333334</v>
      </c>
      <c r="AG37" s="100">
        <f t="shared" si="11"/>
        <v>14128.596583333334</v>
      </c>
      <c r="AH37" s="88"/>
    </row>
    <row r="38" spans="1:34" s="4" customFormat="1" ht="25.5" customHeight="1" thickBot="1">
      <c r="A38" s="19"/>
      <c r="B38" s="15" t="s">
        <v>121</v>
      </c>
      <c r="C38" s="51"/>
      <c r="D38" s="51" t="s">
        <v>68</v>
      </c>
      <c r="E38" s="51"/>
      <c r="F38" s="96">
        <f t="shared" si="4"/>
        <v>2790.2270000000003</v>
      </c>
      <c r="G38" s="97">
        <f t="shared" si="0"/>
        <v>83706.81000000001</v>
      </c>
      <c r="H38" s="49" t="s">
        <v>63</v>
      </c>
      <c r="I38" s="50">
        <v>4.73</v>
      </c>
      <c r="J38" s="53">
        <v>30</v>
      </c>
      <c r="K38" s="98">
        <f t="shared" si="5"/>
        <v>2</v>
      </c>
      <c r="L38" s="99"/>
      <c r="M38" s="99">
        <v>2</v>
      </c>
      <c r="N38" s="99"/>
      <c r="O38" s="100">
        <f t="shared" si="1"/>
        <v>0</v>
      </c>
      <c r="P38" s="100">
        <f t="shared" si="2"/>
        <v>9300.756666666666</v>
      </c>
      <c r="Q38" s="100"/>
      <c r="R38" s="100">
        <f t="shared" si="6"/>
        <v>9300.756666666666</v>
      </c>
      <c r="S38" s="100">
        <f t="shared" si="7"/>
        <v>930.0756666666666</v>
      </c>
      <c r="T38" s="100">
        <f t="shared" si="8"/>
        <v>2557.708083333333</v>
      </c>
      <c r="U38" s="100"/>
      <c r="V38" s="100"/>
      <c r="W38" s="99"/>
      <c r="X38" s="100"/>
      <c r="Y38" s="100"/>
      <c r="Z38" s="100"/>
      <c r="AA38" s="100"/>
      <c r="AB38" s="100"/>
      <c r="AC38" s="100"/>
      <c r="AD38" s="100"/>
      <c r="AE38" s="100"/>
      <c r="AF38" s="72">
        <f t="shared" si="10"/>
        <v>12788.540416666665</v>
      </c>
      <c r="AG38" s="100">
        <f t="shared" si="11"/>
        <v>15578.767416666666</v>
      </c>
      <c r="AH38" s="88"/>
    </row>
    <row r="39" spans="1:34" s="7" customFormat="1" ht="23.25" customHeight="1" thickBot="1">
      <c r="A39" s="23"/>
      <c r="B39" s="23" t="s">
        <v>16</v>
      </c>
      <c r="C39" s="84"/>
      <c r="D39" s="84"/>
      <c r="E39" s="84"/>
      <c r="F39" s="101">
        <f>SUM(F20:F36)</f>
        <v>204981.40150000004</v>
      </c>
      <c r="G39" s="99"/>
      <c r="H39" s="84"/>
      <c r="I39" s="84"/>
      <c r="J39" s="84"/>
      <c r="K39" s="72">
        <f>SUM(K20:K38)</f>
        <v>155</v>
      </c>
      <c r="L39" s="101">
        <f>SUM(L20:L38)</f>
        <v>82</v>
      </c>
      <c r="M39" s="101">
        <f>SUM(M20:M38)</f>
        <v>73</v>
      </c>
      <c r="N39" s="101">
        <f aca="true" t="shared" si="14" ref="N39:V39">SUM(N20:N36)</f>
        <v>0</v>
      </c>
      <c r="O39" s="72">
        <f>SUM(O20:O38)</f>
        <v>331926.8983333334</v>
      </c>
      <c r="P39" s="72">
        <f>SUM(P20:P38)</f>
        <v>319175.2266666667</v>
      </c>
      <c r="Q39" s="72">
        <f t="shared" si="14"/>
        <v>0</v>
      </c>
      <c r="R39" s="72">
        <f>SUM(R20:R38)</f>
        <v>651102.1250000001</v>
      </c>
      <c r="S39" s="72">
        <f>SUM(S20:S38)</f>
        <v>65110.212499999994</v>
      </c>
      <c r="T39" s="72">
        <f>SUM(T20:T38)</f>
        <v>179053.084375</v>
      </c>
      <c r="U39" s="72">
        <f t="shared" si="14"/>
        <v>26</v>
      </c>
      <c r="V39" s="72">
        <f t="shared" si="14"/>
        <v>2556.2333333333327</v>
      </c>
      <c r="W39" s="72">
        <v>54</v>
      </c>
      <c r="X39" s="72">
        <f>SUM(X20:X38)</f>
        <v>3834.3499999999995</v>
      </c>
      <c r="Y39" s="72">
        <f>SUM(Y20:Y36)</f>
        <v>0</v>
      </c>
      <c r="Z39" s="72">
        <f>SUM(Z20:Z36)</f>
        <v>0</v>
      </c>
      <c r="AA39" s="72">
        <f aca="true" t="shared" si="15" ref="AA39:AH39">SUM(AA20:AA36)</f>
        <v>9734</v>
      </c>
      <c r="AB39" s="72">
        <f t="shared" si="15"/>
        <v>0</v>
      </c>
      <c r="AC39" s="72">
        <f t="shared" si="15"/>
        <v>0</v>
      </c>
      <c r="AD39" s="72">
        <f t="shared" si="15"/>
        <v>0</v>
      </c>
      <c r="AE39" s="72">
        <f t="shared" si="15"/>
        <v>0</v>
      </c>
      <c r="AF39" s="72">
        <f>SUM(AF20:AF38)</f>
        <v>911390.0052083335</v>
      </c>
      <c r="AG39" s="72">
        <f>SUM(AG20:AG38)</f>
        <v>1178694.3417083337</v>
      </c>
      <c r="AH39" s="25">
        <f t="shared" si="15"/>
        <v>0</v>
      </c>
    </row>
    <row r="40" spans="1:34" s="4" customFormat="1" ht="19.5" customHeight="1">
      <c r="A40" s="8"/>
      <c r="B40" s="8"/>
      <c r="C40" s="8"/>
      <c r="D40" s="8"/>
      <c r="E40" s="8"/>
      <c r="F40" s="8"/>
      <c r="G40" s="9"/>
      <c r="H40" s="8"/>
      <c r="I40" s="93"/>
      <c r="J40" s="93"/>
      <c r="K40" s="8"/>
      <c r="L40" s="93"/>
      <c r="M40" s="93"/>
      <c r="N40" s="93"/>
      <c r="O40" s="9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110"/>
      <c r="AG40" s="87"/>
      <c r="AH40" s="8"/>
    </row>
    <row r="41" spans="1:34" s="34" customFormat="1" ht="16.5" customHeight="1">
      <c r="A41" s="30"/>
      <c r="B41" s="47" t="s">
        <v>18</v>
      </c>
      <c r="C41" s="47" t="s">
        <v>52</v>
      </c>
      <c r="D41" s="31"/>
      <c r="E41" s="31"/>
      <c r="F41" s="31"/>
      <c r="G41" s="32"/>
      <c r="H41" s="31"/>
      <c r="I41" s="107"/>
      <c r="J41" s="107"/>
      <c r="K41" s="31"/>
      <c r="L41" s="107"/>
      <c r="M41" s="107"/>
      <c r="N41" s="107"/>
      <c r="O41" s="31"/>
      <c r="P41" s="31"/>
      <c r="Q41" s="31"/>
      <c r="R41" s="31"/>
      <c r="S41" s="31"/>
      <c r="T41" s="31"/>
      <c r="U41" s="31"/>
      <c r="V41" s="113"/>
      <c r="W41" s="113"/>
      <c r="X41" s="113"/>
      <c r="Y41" s="33"/>
      <c r="Z41" s="33"/>
      <c r="AA41" s="47" t="s">
        <v>131</v>
      </c>
      <c r="AB41" s="47"/>
      <c r="AC41" s="47"/>
      <c r="AD41" s="47"/>
      <c r="AE41" s="47"/>
      <c r="AF41" s="48"/>
      <c r="AG41" s="30"/>
      <c r="AH41" s="30"/>
    </row>
    <row r="42" spans="1:34" s="4" customFormat="1" ht="33.75" customHeight="1">
      <c r="A42" s="8"/>
      <c r="B42" s="26"/>
      <c r="C42" s="26"/>
      <c r="D42" s="89"/>
      <c r="E42" s="89"/>
      <c r="F42" s="90"/>
      <c r="G42" s="91"/>
      <c r="H42" s="91"/>
      <c r="I42" s="92"/>
      <c r="J42" s="92"/>
      <c r="K42" s="92"/>
      <c r="L42" s="92"/>
      <c r="M42" s="92"/>
      <c r="N42" s="92"/>
      <c r="O42" s="92"/>
      <c r="P42" s="92"/>
      <c r="Q42" s="26"/>
      <c r="R42" s="26"/>
      <c r="S42" s="26"/>
      <c r="T42" s="26"/>
      <c r="U42" s="26"/>
      <c r="V42" s="26"/>
      <c r="W42" s="26"/>
      <c r="X42" s="26"/>
      <c r="Y42" s="28"/>
      <c r="Z42" s="28"/>
      <c r="AA42" s="26"/>
      <c r="AB42" s="26"/>
      <c r="AC42" s="26"/>
      <c r="AD42" s="26"/>
      <c r="AE42" s="26"/>
      <c r="AF42" s="9"/>
      <c r="AG42" s="8"/>
      <c r="AH42" s="8"/>
    </row>
    <row r="43" spans="1:34" s="4" customFormat="1" ht="35.25" hidden="1">
      <c r="A43" s="5"/>
      <c r="B43" s="5"/>
      <c r="C43" s="5"/>
      <c r="D43" s="5"/>
      <c r="E43" s="5"/>
      <c r="F43" s="5"/>
      <c r="G43" s="6"/>
      <c r="H43" s="5"/>
      <c r="I43" s="108"/>
      <c r="J43" s="108"/>
      <c r="K43" s="5"/>
      <c r="L43" s="108"/>
      <c r="M43" s="108"/>
      <c r="N43" s="10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56" ht="18">
      <c r="G56" s="38" t="e">
        <f>+H56/1/L56*0.3</f>
        <v>#DIV/0!</v>
      </c>
    </row>
  </sheetData>
  <sheetProtection/>
  <mergeCells count="47">
    <mergeCell ref="B21:B22"/>
    <mergeCell ref="B25:B26"/>
    <mergeCell ref="A18:A19"/>
    <mergeCell ref="B18:B19"/>
    <mergeCell ref="C18:C19"/>
    <mergeCell ref="D18:D19"/>
    <mergeCell ref="A21:A22"/>
    <mergeCell ref="A25:A26"/>
    <mergeCell ref="AH18:AH19"/>
    <mergeCell ref="G18:G19"/>
    <mergeCell ref="K18:K19"/>
    <mergeCell ref="H18:H19"/>
    <mergeCell ref="AA18:AE18"/>
    <mergeCell ref="AF18:AF19"/>
    <mergeCell ref="L18:N18"/>
    <mergeCell ref="O18:Q18"/>
    <mergeCell ref="R18:R19"/>
    <mergeCell ref="S18:S19"/>
    <mergeCell ref="I18:I19"/>
    <mergeCell ref="J18:J19"/>
    <mergeCell ref="H12:Z12"/>
    <mergeCell ref="AA11:AC11"/>
    <mergeCell ref="AA12:AC12"/>
    <mergeCell ref="AG18:AG19"/>
    <mergeCell ref="AE13:AH13"/>
    <mergeCell ref="AF14:AG14"/>
    <mergeCell ref="AF15:AG15"/>
    <mergeCell ref="AF16:AG16"/>
    <mergeCell ref="B9:Z9"/>
    <mergeCell ref="A4:C4"/>
    <mergeCell ref="H4:Z4"/>
    <mergeCell ref="AA4:AC4"/>
    <mergeCell ref="H6:Z6"/>
    <mergeCell ref="AA6:AC6"/>
    <mergeCell ref="AA7:AC7"/>
    <mergeCell ref="H5:Z5"/>
    <mergeCell ref="AA5:AC5"/>
    <mergeCell ref="E18:E19"/>
    <mergeCell ref="V41:X41"/>
    <mergeCell ref="U18:Z18"/>
    <mergeCell ref="T18:T19"/>
    <mergeCell ref="AF2:AG2"/>
    <mergeCell ref="H3:Z3"/>
    <mergeCell ref="AA3:AC3"/>
    <mergeCell ref="AA9:AC9"/>
    <mergeCell ref="AA10:AC10"/>
    <mergeCell ref="AA8:AC8"/>
  </mergeCells>
  <printOptions/>
  <pageMargins left="0.7086614173228347" right="0.7086614173228347" top="0.7480314960629921" bottom="0.7480314960629921" header="0.31496062992125984" footer="0.31496062992125984"/>
  <pageSetup fitToHeight="2" fitToWidth="2" horizontalDpi="300" verticalDpi="300" orientation="landscape" paperSize="9" scale="59" r:id="rId1"/>
  <colBreaks count="1" manualBreakCount="1">
    <brk id="11" min="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H45"/>
  <sheetViews>
    <sheetView zoomScale="78" zoomScaleNormal="78" zoomScalePageLayoutView="0" workbookViewId="0" topLeftCell="A22">
      <selection activeCell="B40" sqref="B40"/>
    </sheetView>
  </sheetViews>
  <sheetFormatPr defaultColWidth="9.00390625" defaultRowHeight="12.75"/>
  <cols>
    <col min="1" max="1" width="5.625" style="0" customWidth="1"/>
    <col min="2" max="2" width="29.00390625" style="0" customWidth="1"/>
    <col min="3" max="3" width="15.625" style="0" customWidth="1"/>
    <col min="4" max="4" width="13.625" style="0" customWidth="1"/>
    <col min="11" max="14" width="9.25390625" style="0" bestFit="1" customWidth="1"/>
    <col min="15" max="15" width="9.875" style="0" bestFit="1" customWidth="1"/>
    <col min="16" max="22" width="9.25390625" style="0" bestFit="1" customWidth="1"/>
    <col min="23" max="23" width="9.875" style="0" bestFit="1" customWidth="1"/>
    <col min="24" max="29" width="9.25390625" style="0" bestFit="1" customWidth="1"/>
  </cols>
  <sheetData>
    <row r="4" spans="1:34" ht="18.75">
      <c r="A4" s="61"/>
      <c r="B4" s="62" t="s">
        <v>4</v>
      </c>
      <c r="C4" s="61"/>
      <c r="D4" s="61"/>
      <c r="E4" s="61"/>
      <c r="F4" s="63"/>
      <c r="G4" s="120" t="s">
        <v>5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1" t="s">
        <v>19</v>
      </c>
      <c r="AB4" s="121"/>
      <c r="AC4" s="121"/>
      <c r="AD4" s="29">
        <v>0</v>
      </c>
      <c r="AE4" s="35" t="s">
        <v>0</v>
      </c>
      <c r="AF4" s="35" t="s">
        <v>1</v>
      </c>
      <c r="AG4" s="35" t="s">
        <v>2</v>
      </c>
      <c r="AH4" s="8"/>
    </row>
    <row r="5" spans="1:34" ht="18.75">
      <c r="A5" s="124" t="s">
        <v>73</v>
      </c>
      <c r="B5" s="124"/>
      <c r="C5" s="124"/>
      <c r="D5" s="61"/>
      <c r="E5" s="61"/>
      <c r="F5" s="63"/>
      <c r="G5" s="120" t="s">
        <v>6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2" t="s">
        <v>20</v>
      </c>
      <c r="AB5" s="122"/>
      <c r="AC5" s="122"/>
      <c r="AD5" s="29">
        <v>1</v>
      </c>
      <c r="AE5" s="29">
        <v>4</v>
      </c>
      <c r="AF5" s="29">
        <v>4</v>
      </c>
      <c r="AG5" s="29">
        <v>0</v>
      </c>
      <c r="AH5" s="8"/>
    </row>
    <row r="6" spans="1:34" ht="18.75">
      <c r="A6" s="65"/>
      <c r="B6" s="64"/>
      <c r="C6" s="65"/>
      <c r="D6" s="61"/>
      <c r="E6" s="61"/>
      <c r="F6" s="63"/>
      <c r="G6" s="120" t="s">
        <v>7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2" t="s">
        <v>26</v>
      </c>
      <c r="AB6" s="122"/>
      <c r="AC6" s="122"/>
      <c r="AD6" s="29">
        <v>0.5</v>
      </c>
      <c r="AE6" s="29">
        <v>3</v>
      </c>
      <c r="AF6" s="29">
        <v>3</v>
      </c>
      <c r="AG6" s="29">
        <v>0</v>
      </c>
      <c r="AH6" s="8"/>
    </row>
    <row r="7" spans="1:34" ht="18.75">
      <c r="A7" s="66"/>
      <c r="B7" s="67" t="s">
        <v>58</v>
      </c>
      <c r="C7" s="65"/>
      <c r="D7" s="61"/>
      <c r="E7" s="61"/>
      <c r="F7" s="63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2" t="s">
        <v>21</v>
      </c>
      <c r="AB7" s="122"/>
      <c r="AC7" s="122"/>
      <c r="AD7" s="29">
        <v>1</v>
      </c>
      <c r="AE7" s="29">
        <v>9</v>
      </c>
      <c r="AF7" s="29">
        <v>17</v>
      </c>
      <c r="AG7" s="29">
        <v>0</v>
      </c>
      <c r="AH7" s="8"/>
    </row>
    <row r="8" spans="1:34" ht="20.25">
      <c r="A8" s="65"/>
      <c r="B8" s="68" t="s">
        <v>96</v>
      </c>
      <c r="C8" s="65"/>
      <c r="D8" s="65"/>
      <c r="E8" s="65"/>
      <c r="F8" s="69"/>
      <c r="G8" s="123" t="s">
        <v>36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2" t="s">
        <v>22</v>
      </c>
      <c r="AB8" s="122"/>
      <c r="AC8" s="122"/>
      <c r="AD8" s="29">
        <v>24</v>
      </c>
      <c r="AE8" s="29">
        <v>82</v>
      </c>
      <c r="AF8" s="29">
        <v>109</v>
      </c>
      <c r="AG8" s="29">
        <v>0</v>
      </c>
      <c r="AH8" s="8"/>
    </row>
    <row r="9" spans="1:34" ht="18.75">
      <c r="A9" s="61"/>
      <c r="B9" s="65"/>
      <c r="C9" s="65"/>
      <c r="D9" s="65"/>
      <c r="E9" s="65"/>
      <c r="F9" s="69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122" t="s">
        <v>23</v>
      </c>
      <c r="AB9" s="122"/>
      <c r="AC9" s="122"/>
      <c r="AD9" s="29">
        <v>0</v>
      </c>
      <c r="AE9" s="29">
        <v>3</v>
      </c>
      <c r="AF9" s="29">
        <v>7</v>
      </c>
      <c r="AG9" s="29">
        <v>0</v>
      </c>
      <c r="AH9" s="8"/>
    </row>
    <row r="10" spans="1:34" ht="18.75">
      <c r="A10" s="61"/>
      <c r="B10" s="123" t="s">
        <v>64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2" t="s">
        <v>24</v>
      </c>
      <c r="AB10" s="122"/>
      <c r="AC10" s="122"/>
      <c r="AD10" s="29">
        <v>1</v>
      </c>
      <c r="AE10" s="29">
        <v>6</v>
      </c>
      <c r="AF10" s="29">
        <v>10</v>
      </c>
      <c r="AG10" s="29">
        <v>0</v>
      </c>
      <c r="AH10" s="8"/>
    </row>
    <row r="11" spans="1:34" ht="18.75">
      <c r="A11" s="61"/>
      <c r="B11" s="65"/>
      <c r="C11" s="65"/>
      <c r="D11" s="65"/>
      <c r="E11" s="65"/>
      <c r="F11" s="69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121" t="s">
        <v>25</v>
      </c>
      <c r="AB11" s="121"/>
      <c r="AC11" s="121"/>
      <c r="AD11" s="29">
        <v>1</v>
      </c>
      <c r="AE11" s="29">
        <v>9</v>
      </c>
      <c r="AF11" s="29">
        <v>17</v>
      </c>
      <c r="AG11" s="29">
        <v>0</v>
      </c>
      <c r="AH11" s="8"/>
    </row>
    <row r="12" spans="1:34" ht="18.75">
      <c r="A12" s="61"/>
      <c r="B12" s="65"/>
      <c r="C12" s="65"/>
      <c r="D12" s="65"/>
      <c r="E12" s="65"/>
      <c r="F12" s="69"/>
      <c r="G12" s="123" t="s">
        <v>95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9"/>
      <c r="AB12" s="129"/>
      <c r="AC12" s="129"/>
      <c r="AD12" s="10"/>
      <c r="AE12" s="10"/>
      <c r="AF12" s="10"/>
      <c r="AG12" s="10"/>
      <c r="AH12" s="8"/>
    </row>
    <row r="13" spans="1:34" ht="18.75">
      <c r="A13" s="61"/>
      <c r="B13" s="65"/>
      <c r="C13" s="65"/>
      <c r="D13" s="65"/>
      <c r="E13" s="65"/>
      <c r="F13" s="69"/>
      <c r="G13" s="65"/>
      <c r="H13" s="65"/>
      <c r="I13" s="65"/>
      <c r="J13" s="65"/>
      <c r="K13" s="65"/>
      <c r="L13" s="65"/>
      <c r="M13" s="65"/>
      <c r="N13" s="124" t="s">
        <v>106</v>
      </c>
      <c r="O13" s="124"/>
      <c r="P13" s="124"/>
      <c r="Q13" s="124"/>
      <c r="R13" s="124"/>
      <c r="S13" s="124"/>
      <c r="T13" s="124"/>
      <c r="U13" s="124"/>
      <c r="V13" s="124"/>
      <c r="W13" s="65"/>
      <c r="X13" s="65"/>
      <c r="Y13" s="65"/>
      <c r="Z13" s="65"/>
      <c r="AA13" s="130"/>
      <c r="AB13" s="130"/>
      <c r="AC13" s="130"/>
      <c r="AD13" s="10"/>
      <c r="AE13" s="10"/>
      <c r="AF13" s="10"/>
      <c r="AG13" s="10"/>
      <c r="AH13" s="8"/>
    </row>
    <row r="14" spans="1:34" ht="18.75">
      <c r="A14" s="61"/>
      <c r="B14" s="65"/>
      <c r="C14" s="65"/>
      <c r="D14" s="65"/>
      <c r="E14" s="65"/>
      <c r="F14" s="69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10"/>
      <c r="AB14" s="8"/>
      <c r="AC14" s="8"/>
      <c r="AD14" s="8"/>
      <c r="AE14" s="133"/>
      <c r="AF14" s="133"/>
      <c r="AG14" s="133"/>
      <c r="AH14" s="134"/>
    </row>
    <row r="15" spans="1:34" ht="12.75">
      <c r="A15" s="8"/>
      <c r="B15" s="13"/>
      <c r="C15" s="13"/>
      <c r="D15" s="13"/>
      <c r="E15" s="13"/>
      <c r="F15" s="14"/>
      <c r="G15" s="128" t="s">
        <v>74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0"/>
      <c r="AB15" s="8"/>
      <c r="AC15" s="8"/>
      <c r="AD15" s="8"/>
      <c r="AE15" s="133"/>
      <c r="AF15" s="133"/>
      <c r="AG15" s="133"/>
      <c r="AH15" s="134"/>
    </row>
    <row r="16" spans="1:34" ht="12.75">
      <c r="A16" s="8"/>
      <c r="B16" s="8"/>
      <c r="C16" s="8"/>
      <c r="D16" s="8"/>
      <c r="E16" s="8"/>
      <c r="F16" s="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33"/>
      <c r="AF16" s="133"/>
      <c r="AG16" s="133"/>
      <c r="AH16" s="134"/>
    </row>
    <row r="17" spans="1:34" ht="12.75">
      <c r="A17" s="8"/>
      <c r="B17" s="8"/>
      <c r="C17" s="8"/>
      <c r="D17" s="8"/>
      <c r="E17" s="8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35"/>
      <c r="AG17" s="135"/>
      <c r="AH17" s="12"/>
    </row>
    <row r="18" spans="1:34" ht="12.75">
      <c r="A18" s="8"/>
      <c r="B18" s="8"/>
      <c r="C18" s="8"/>
      <c r="D18" s="8"/>
      <c r="E18" s="8"/>
      <c r="F18" s="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35"/>
      <c r="AG18" s="135"/>
      <c r="AH18" s="12"/>
    </row>
    <row r="19" spans="1:34" ht="13.5" thickBot="1">
      <c r="A19" s="8"/>
      <c r="B19" s="8"/>
      <c r="C19" s="8"/>
      <c r="D19" s="8"/>
      <c r="E19" s="8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36"/>
      <c r="AG19" s="136"/>
      <c r="AH19" s="16"/>
    </row>
    <row r="20" spans="1:34" ht="12.75">
      <c r="A20" s="8"/>
      <c r="B20" s="8"/>
      <c r="C20" s="8"/>
      <c r="D20" s="8"/>
      <c r="E20" s="8"/>
      <c r="F20" s="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2.75">
      <c r="A21" s="144" t="s">
        <v>8</v>
      </c>
      <c r="B21" s="144" t="s">
        <v>9</v>
      </c>
      <c r="C21" s="144" t="s">
        <v>37</v>
      </c>
      <c r="D21" s="144" t="s">
        <v>38</v>
      </c>
      <c r="E21" s="39"/>
      <c r="F21" s="162" t="s">
        <v>17</v>
      </c>
      <c r="G21" s="158" t="s">
        <v>10</v>
      </c>
      <c r="H21" s="158" t="s">
        <v>11</v>
      </c>
      <c r="I21" s="159" t="s">
        <v>33</v>
      </c>
      <c r="J21" s="36"/>
      <c r="K21" s="161" t="s">
        <v>12</v>
      </c>
      <c r="L21" s="161"/>
      <c r="M21" s="161"/>
      <c r="N21" s="161" t="s">
        <v>35</v>
      </c>
      <c r="O21" s="161"/>
      <c r="P21" s="161"/>
      <c r="Q21" s="151" t="s">
        <v>105</v>
      </c>
      <c r="R21" s="117">
        <v>0.1</v>
      </c>
      <c r="S21" s="117">
        <v>0.25</v>
      </c>
      <c r="T21" s="144" t="s">
        <v>13</v>
      </c>
      <c r="U21" s="144"/>
      <c r="V21" s="144"/>
      <c r="W21" s="144"/>
      <c r="X21" s="144"/>
      <c r="Y21" s="144"/>
      <c r="Z21" s="143" t="s">
        <v>14</v>
      </c>
      <c r="AA21" s="143"/>
      <c r="AB21" s="143"/>
      <c r="AC21" s="143"/>
      <c r="AD21" s="143"/>
      <c r="AE21" s="143"/>
      <c r="AF21" s="144" t="s">
        <v>34</v>
      </c>
      <c r="AG21" s="164" t="s">
        <v>104</v>
      </c>
      <c r="AH21" s="137"/>
    </row>
    <row r="22" spans="1:34" ht="83.25">
      <c r="A22" s="144"/>
      <c r="B22" s="144"/>
      <c r="C22" s="144"/>
      <c r="D22" s="144"/>
      <c r="E22" s="40" t="s">
        <v>88</v>
      </c>
      <c r="F22" s="163"/>
      <c r="G22" s="158"/>
      <c r="H22" s="158"/>
      <c r="I22" s="160"/>
      <c r="J22" s="37" t="s">
        <v>89</v>
      </c>
      <c r="K22" s="18" t="s">
        <v>27</v>
      </c>
      <c r="L22" s="18" t="s">
        <v>28</v>
      </c>
      <c r="M22" s="18" t="s">
        <v>29</v>
      </c>
      <c r="N22" s="18" t="s">
        <v>27</v>
      </c>
      <c r="O22" s="18" t="s">
        <v>28</v>
      </c>
      <c r="P22" s="18" t="s">
        <v>29</v>
      </c>
      <c r="Q22" s="152"/>
      <c r="R22" s="152"/>
      <c r="S22" s="152"/>
      <c r="T22" s="18" t="s">
        <v>30</v>
      </c>
      <c r="U22" s="73" t="s">
        <v>27</v>
      </c>
      <c r="V22" s="18" t="s">
        <v>15</v>
      </c>
      <c r="W22" s="73" t="s">
        <v>31</v>
      </c>
      <c r="X22" s="18" t="s">
        <v>55</v>
      </c>
      <c r="Y22" s="18" t="s">
        <v>29</v>
      </c>
      <c r="Z22" s="17" t="s">
        <v>98</v>
      </c>
      <c r="AA22" s="74" t="s">
        <v>40</v>
      </c>
      <c r="AB22" s="17" t="s">
        <v>41</v>
      </c>
      <c r="AC22" s="17" t="s">
        <v>39</v>
      </c>
      <c r="AD22" s="17" t="s">
        <v>42</v>
      </c>
      <c r="AE22" s="17" t="s">
        <v>32</v>
      </c>
      <c r="AF22" s="144"/>
      <c r="AG22" s="165"/>
      <c r="AH22" s="138"/>
    </row>
    <row r="23" spans="1:34" ht="25.5">
      <c r="A23" s="19">
        <v>1</v>
      </c>
      <c r="B23" s="15" t="s">
        <v>65</v>
      </c>
      <c r="C23" s="20" t="s">
        <v>71</v>
      </c>
      <c r="D23" s="20" t="s">
        <v>54</v>
      </c>
      <c r="E23" s="77">
        <f>F23/18*J23*0.3</f>
        <v>7609.709999999999</v>
      </c>
      <c r="F23" s="21">
        <f aca="true" t="shared" si="0" ref="F23:F41">17697*H23</f>
        <v>76097.09999999999</v>
      </c>
      <c r="G23" s="19" t="s">
        <v>60</v>
      </c>
      <c r="H23" s="71">
        <v>4.3</v>
      </c>
      <c r="I23" s="22">
        <v>34</v>
      </c>
      <c r="J23" s="41">
        <v>6</v>
      </c>
      <c r="K23" s="42">
        <v>9</v>
      </c>
      <c r="L23" s="42"/>
      <c r="M23" s="42"/>
      <c r="N23" s="45">
        <f aca="true" t="shared" si="1" ref="N23:N41">SUM(K23/18*H23*17697)</f>
        <v>38048.549999999996</v>
      </c>
      <c r="O23" s="45">
        <f aca="true" t="shared" si="2" ref="O23:O41">SUM(L23/18*H23*17697)</f>
        <v>0</v>
      </c>
      <c r="P23" s="42">
        <f aca="true" t="shared" si="3" ref="P23:P41">SUM(M23/18*H23*17697)</f>
        <v>0</v>
      </c>
      <c r="Q23" s="45">
        <f>N23+O23</f>
        <v>38048.549999999996</v>
      </c>
      <c r="R23" s="45">
        <f>Q23*0.1</f>
        <v>3804.8549999999996</v>
      </c>
      <c r="S23" s="45">
        <f>(Q23+R23)*0.25</f>
        <v>10463.35125</v>
      </c>
      <c r="T23" s="45">
        <v>6</v>
      </c>
      <c r="U23" s="45">
        <f>SUM(17697/18*0.1*T23)</f>
        <v>589.9</v>
      </c>
      <c r="V23" s="45"/>
      <c r="W23" s="45">
        <f>SUM(17697/18*0.125*V23)</f>
        <v>0</v>
      </c>
      <c r="X23" s="45"/>
      <c r="Y23" s="45">
        <f>SUM(17697/18*0.1*X23)</f>
        <v>0</v>
      </c>
      <c r="Z23" s="42"/>
      <c r="AA23" s="42"/>
      <c r="AB23" s="42"/>
      <c r="AC23" s="42"/>
      <c r="AD23" s="42"/>
      <c r="AE23" s="42"/>
      <c r="AF23" s="76">
        <f>Q23+R23+S23+U23+W23+AA23</f>
        <v>52906.65625</v>
      </c>
      <c r="AG23" s="75">
        <f>E23+AF23</f>
        <v>60516.36625</v>
      </c>
      <c r="AH23" s="59"/>
    </row>
    <row r="24" spans="1:34" ht="12.75">
      <c r="A24" s="19"/>
      <c r="B24" s="15" t="s">
        <v>43</v>
      </c>
      <c r="C24" s="20" t="s">
        <v>66</v>
      </c>
      <c r="D24" s="20" t="s">
        <v>53</v>
      </c>
      <c r="E24" s="77">
        <f aca="true" t="shared" si="4" ref="E24:E41">+F24/18*J24*0.3</f>
        <v>1218.1435</v>
      </c>
      <c r="F24" s="21">
        <f t="shared" si="0"/>
        <v>73088.61</v>
      </c>
      <c r="G24" s="19" t="s">
        <v>61</v>
      </c>
      <c r="H24" s="71">
        <v>4.13</v>
      </c>
      <c r="I24" s="22">
        <v>28</v>
      </c>
      <c r="J24" s="41">
        <v>1</v>
      </c>
      <c r="K24" s="42"/>
      <c r="L24" s="42">
        <v>3</v>
      </c>
      <c r="M24" s="42"/>
      <c r="N24" s="45">
        <f t="shared" si="1"/>
        <v>0</v>
      </c>
      <c r="O24" s="45">
        <f t="shared" si="2"/>
        <v>12181.434999999998</v>
      </c>
      <c r="P24" s="42">
        <f t="shared" si="3"/>
        <v>0</v>
      </c>
      <c r="Q24" s="45">
        <f aca="true" t="shared" si="5" ref="Q24:Q41">N24+O24</f>
        <v>12181.434999999998</v>
      </c>
      <c r="R24" s="45">
        <f aca="true" t="shared" si="6" ref="R24:R41">Q24*0.1</f>
        <v>1218.1435</v>
      </c>
      <c r="S24" s="45">
        <f aca="true" t="shared" si="7" ref="S24:S41">(Q24+R24)*0.25</f>
        <v>3349.8946249999995</v>
      </c>
      <c r="T24" s="45"/>
      <c r="U24" s="45"/>
      <c r="V24" s="45">
        <v>3</v>
      </c>
      <c r="W24" s="45">
        <f>SUM(17697/18*0.125*V24)</f>
        <v>368.6875</v>
      </c>
      <c r="X24" s="45"/>
      <c r="Y24" s="45"/>
      <c r="Z24" s="42"/>
      <c r="AA24" s="42"/>
      <c r="AB24" s="42"/>
      <c r="AC24" s="42"/>
      <c r="AD24" s="42"/>
      <c r="AE24" s="42"/>
      <c r="AF24" s="76">
        <f aca="true" t="shared" si="8" ref="AF24:AF41">Q24+R24+S24+U24+W24+AA24</f>
        <v>17118.160624999997</v>
      </c>
      <c r="AG24" s="75">
        <f aca="true" t="shared" si="9" ref="AG24:AG41">E24+AF24</f>
        <v>18336.304124999995</v>
      </c>
      <c r="AH24" s="59"/>
    </row>
    <row r="25" spans="1:34" ht="25.5">
      <c r="A25" s="19">
        <v>2</v>
      </c>
      <c r="B25" s="15" t="s">
        <v>43</v>
      </c>
      <c r="C25" s="20" t="s">
        <v>57</v>
      </c>
      <c r="D25" s="20" t="s">
        <v>53</v>
      </c>
      <c r="E25" s="77">
        <f t="shared" si="4"/>
        <v>7308.861000000001</v>
      </c>
      <c r="F25" s="21">
        <f t="shared" si="0"/>
        <v>73088.61</v>
      </c>
      <c r="G25" s="19" t="s">
        <v>61</v>
      </c>
      <c r="H25" s="71">
        <v>4.13</v>
      </c>
      <c r="I25" s="22">
        <v>28</v>
      </c>
      <c r="J25" s="41">
        <v>6</v>
      </c>
      <c r="K25" s="42">
        <v>24</v>
      </c>
      <c r="L25" s="42"/>
      <c r="M25" s="42"/>
      <c r="N25" s="45">
        <f t="shared" si="1"/>
        <v>97451.47999999998</v>
      </c>
      <c r="O25" s="45">
        <f t="shared" si="2"/>
        <v>0</v>
      </c>
      <c r="P25" s="42">
        <f t="shared" si="3"/>
        <v>0</v>
      </c>
      <c r="Q25" s="45">
        <f t="shared" si="5"/>
        <v>97451.47999999998</v>
      </c>
      <c r="R25" s="45">
        <f t="shared" si="6"/>
        <v>9745.148</v>
      </c>
      <c r="S25" s="45">
        <f t="shared" si="7"/>
        <v>26799.156999999996</v>
      </c>
      <c r="T25" s="45">
        <v>15</v>
      </c>
      <c r="U25" s="45">
        <f>SUM(17697/18*0.1*T25)</f>
        <v>1474.75</v>
      </c>
      <c r="V25" s="45"/>
      <c r="W25" s="45">
        <f>SUM(17697/18*0.125*V25)</f>
        <v>0</v>
      </c>
      <c r="X25" s="45"/>
      <c r="Y25" s="45">
        <f>(17697)/18*0.1*X25</f>
        <v>0</v>
      </c>
      <c r="Z25" s="44">
        <v>0.125</v>
      </c>
      <c r="AA25" s="42">
        <v>2212</v>
      </c>
      <c r="AB25" s="42"/>
      <c r="AC25" s="42"/>
      <c r="AD25" s="42"/>
      <c r="AE25" s="42"/>
      <c r="AF25" s="76">
        <f t="shared" si="8"/>
        <v>137682.53499999997</v>
      </c>
      <c r="AG25" s="75">
        <f t="shared" si="9"/>
        <v>144991.39599999998</v>
      </c>
      <c r="AH25" s="59"/>
    </row>
    <row r="26" spans="1:34" ht="12.75">
      <c r="A26" s="19">
        <v>3</v>
      </c>
      <c r="B26" s="15" t="s">
        <v>67</v>
      </c>
      <c r="C26" s="15" t="s">
        <v>57</v>
      </c>
      <c r="D26" s="8" t="s">
        <v>53</v>
      </c>
      <c r="E26" s="77">
        <f t="shared" si="4"/>
        <v>21183.308999999997</v>
      </c>
      <c r="F26" s="21">
        <f t="shared" si="0"/>
        <v>70611.03</v>
      </c>
      <c r="G26" s="19" t="s">
        <v>61</v>
      </c>
      <c r="H26" s="71">
        <v>3.99</v>
      </c>
      <c r="I26" s="22">
        <v>18</v>
      </c>
      <c r="J26" s="41">
        <v>18</v>
      </c>
      <c r="K26" s="42">
        <v>18</v>
      </c>
      <c r="L26" s="42"/>
      <c r="M26" s="42"/>
      <c r="N26" s="45">
        <f t="shared" si="1"/>
        <v>70611.03</v>
      </c>
      <c r="O26" s="45">
        <f t="shared" si="2"/>
        <v>0</v>
      </c>
      <c r="P26" s="42">
        <f t="shared" si="3"/>
        <v>0</v>
      </c>
      <c r="Q26" s="45">
        <f t="shared" si="5"/>
        <v>70611.03</v>
      </c>
      <c r="R26" s="45">
        <f t="shared" si="6"/>
        <v>7061.103</v>
      </c>
      <c r="S26" s="45">
        <f t="shared" si="7"/>
        <v>19418.03325</v>
      </c>
      <c r="T26" s="45">
        <v>9</v>
      </c>
      <c r="U26" s="45">
        <f>SUM(17697/18*0.1*T26)</f>
        <v>884.8499999999999</v>
      </c>
      <c r="V26" s="45"/>
      <c r="W26" s="45">
        <f>SUM(17697/18*0.1*V26)</f>
        <v>0</v>
      </c>
      <c r="X26" s="45"/>
      <c r="Y26" s="45">
        <f>(8848)/18*0.1*X26</f>
        <v>0</v>
      </c>
      <c r="Z26" s="44">
        <v>0.125</v>
      </c>
      <c r="AA26" s="42">
        <v>2212</v>
      </c>
      <c r="AB26" s="42"/>
      <c r="AC26" s="42"/>
      <c r="AD26" s="42"/>
      <c r="AE26" s="42"/>
      <c r="AF26" s="76">
        <f t="shared" si="8"/>
        <v>100187.01625000002</v>
      </c>
      <c r="AG26" s="75">
        <f t="shared" si="9"/>
        <v>121370.32525000001</v>
      </c>
      <c r="AH26" s="59"/>
    </row>
    <row r="27" spans="1:34" ht="38.25">
      <c r="A27" s="19">
        <v>4</v>
      </c>
      <c r="B27" s="15" t="s">
        <v>80</v>
      </c>
      <c r="C27" s="20" t="s">
        <v>76</v>
      </c>
      <c r="D27" s="20" t="s">
        <v>81</v>
      </c>
      <c r="E27" s="77">
        <f t="shared" si="4"/>
        <v>8524.055</v>
      </c>
      <c r="F27" s="21">
        <f t="shared" si="0"/>
        <v>51144.33</v>
      </c>
      <c r="G27" s="19" t="s">
        <v>90</v>
      </c>
      <c r="H27" s="71">
        <v>2.89</v>
      </c>
      <c r="I27" s="22">
        <v>3</v>
      </c>
      <c r="J27" s="41">
        <v>10</v>
      </c>
      <c r="K27" s="42">
        <v>4</v>
      </c>
      <c r="L27" s="42">
        <v>14</v>
      </c>
      <c r="M27" s="42"/>
      <c r="N27" s="45">
        <f t="shared" si="1"/>
        <v>11365.406666666668</v>
      </c>
      <c r="O27" s="45">
        <f t="shared" si="2"/>
        <v>39778.92333333333</v>
      </c>
      <c r="P27" s="42">
        <f t="shared" si="3"/>
        <v>0</v>
      </c>
      <c r="Q27" s="45">
        <f t="shared" si="5"/>
        <v>51144.33</v>
      </c>
      <c r="R27" s="45">
        <f t="shared" si="6"/>
        <v>5114.433000000001</v>
      </c>
      <c r="S27" s="45">
        <f t="shared" si="7"/>
        <v>14064.690750000002</v>
      </c>
      <c r="T27" s="45"/>
      <c r="U27" s="45"/>
      <c r="V27" s="45">
        <v>3</v>
      </c>
      <c r="W27" s="45"/>
      <c r="X27" s="45"/>
      <c r="Y27" s="45">
        <f aca="true" t="shared" si="10" ref="Y27:Y41">(8848)/18*0.1*X27</f>
        <v>0</v>
      </c>
      <c r="Z27" s="42">
        <v>0.15</v>
      </c>
      <c r="AA27" s="42">
        <v>2655</v>
      </c>
      <c r="AB27" s="42"/>
      <c r="AC27" s="42"/>
      <c r="AD27" s="42"/>
      <c r="AE27" s="42"/>
      <c r="AF27" s="76">
        <f t="shared" si="8"/>
        <v>72978.45375000002</v>
      </c>
      <c r="AG27" s="75">
        <f t="shared" si="9"/>
        <v>81502.50875000001</v>
      </c>
      <c r="AH27" s="59"/>
    </row>
    <row r="28" spans="1:34" ht="25.5">
      <c r="A28" s="19">
        <v>5</v>
      </c>
      <c r="B28" s="15" t="s">
        <v>45</v>
      </c>
      <c r="C28" s="20" t="s">
        <v>91</v>
      </c>
      <c r="D28" s="20" t="s">
        <v>59</v>
      </c>
      <c r="E28" s="77">
        <f>+F28/18*J28*0.3</f>
        <v>10966.241</v>
      </c>
      <c r="F28" s="21">
        <f t="shared" si="0"/>
        <v>59815.86</v>
      </c>
      <c r="G28" s="19" t="s">
        <v>63</v>
      </c>
      <c r="H28" s="71">
        <v>3.38</v>
      </c>
      <c r="I28" s="22">
        <v>4</v>
      </c>
      <c r="J28" s="41">
        <v>11</v>
      </c>
      <c r="K28" s="42"/>
      <c r="L28" s="42">
        <v>18</v>
      </c>
      <c r="M28" s="42"/>
      <c r="N28" s="45">
        <f t="shared" si="1"/>
        <v>0</v>
      </c>
      <c r="O28" s="45">
        <f t="shared" si="2"/>
        <v>59815.86</v>
      </c>
      <c r="P28" s="42">
        <f t="shared" si="3"/>
        <v>0</v>
      </c>
      <c r="Q28" s="45">
        <f t="shared" si="5"/>
        <v>59815.86</v>
      </c>
      <c r="R28" s="45">
        <f t="shared" si="6"/>
        <v>5981.586</v>
      </c>
      <c r="S28" s="45">
        <f t="shared" si="7"/>
        <v>16449.3615</v>
      </c>
      <c r="T28" s="45"/>
      <c r="U28" s="45"/>
      <c r="V28" s="45"/>
      <c r="W28" s="45"/>
      <c r="X28" s="45"/>
      <c r="Y28" s="45">
        <f t="shared" si="10"/>
        <v>0</v>
      </c>
      <c r="Z28" s="42">
        <v>0.15</v>
      </c>
      <c r="AA28" s="42">
        <v>2655</v>
      </c>
      <c r="AB28" s="42"/>
      <c r="AC28" s="42"/>
      <c r="AD28" s="42"/>
      <c r="AE28" s="42"/>
      <c r="AF28" s="76">
        <f t="shared" si="8"/>
        <v>84901.8075</v>
      </c>
      <c r="AG28" s="75">
        <f t="shared" si="9"/>
        <v>95868.04849999999</v>
      </c>
      <c r="AH28" s="59"/>
    </row>
    <row r="29" spans="1:34" ht="25.5">
      <c r="A29" s="19">
        <v>6</v>
      </c>
      <c r="B29" s="15" t="s">
        <v>82</v>
      </c>
      <c r="C29" s="20" t="s">
        <v>47</v>
      </c>
      <c r="D29" s="20" t="s">
        <v>56</v>
      </c>
      <c r="E29" s="77">
        <f t="shared" si="4"/>
        <v>2536.5699999999993</v>
      </c>
      <c r="F29" s="21">
        <f t="shared" si="0"/>
        <v>76097.09999999999</v>
      </c>
      <c r="G29" s="19" t="s">
        <v>60</v>
      </c>
      <c r="H29" s="71">
        <v>4.3</v>
      </c>
      <c r="I29" s="22">
        <v>40</v>
      </c>
      <c r="J29" s="41">
        <v>2</v>
      </c>
      <c r="K29" s="42"/>
      <c r="L29" s="42">
        <v>4</v>
      </c>
      <c r="M29" s="42"/>
      <c r="N29" s="45">
        <f t="shared" si="1"/>
        <v>0</v>
      </c>
      <c r="O29" s="45">
        <f t="shared" si="2"/>
        <v>16910.466666666667</v>
      </c>
      <c r="P29" s="42">
        <f t="shared" si="3"/>
        <v>0</v>
      </c>
      <c r="Q29" s="45">
        <f t="shared" si="5"/>
        <v>16910.466666666667</v>
      </c>
      <c r="R29" s="45">
        <f t="shared" si="6"/>
        <v>1691.0466666666669</v>
      </c>
      <c r="S29" s="45">
        <f t="shared" si="7"/>
        <v>4650.378333333333</v>
      </c>
      <c r="T29" s="45"/>
      <c r="U29" s="45">
        <f>SUM(17697/18*0.1*T29)</f>
        <v>0</v>
      </c>
      <c r="V29" s="45">
        <v>4</v>
      </c>
      <c r="W29" s="45">
        <f>SUM(17697/18*0.1*V29)</f>
        <v>393.26666666666665</v>
      </c>
      <c r="X29" s="45"/>
      <c r="Y29" s="45">
        <f t="shared" si="10"/>
        <v>0</v>
      </c>
      <c r="Z29" s="42"/>
      <c r="AA29" s="42"/>
      <c r="AB29" s="42"/>
      <c r="AC29" s="42"/>
      <c r="AD29" s="42"/>
      <c r="AE29" s="42"/>
      <c r="AF29" s="76">
        <f t="shared" si="8"/>
        <v>23645.158333333333</v>
      </c>
      <c r="AG29" s="75">
        <f t="shared" si="9"/>
        <v>26181.728333333333</v>
      </c>
      <c r="AH29" s="59"/>
    </row>
    <row r="30" spans="1:34" ht="12.75">
      <c r="A30" s="19">
        <v>7</v>
      </c>
      <c r="B30" s="15" t="s">
        <v>46</v>
      </c>
      <c r="C30" s="20" t="s">
        <v>69</v>
      </c>
      <c r="D30" s="20" t="s">
        <v>68</v>
      </c>
      <c r="E30" s="77">
        <f t="shared" si="4"/>
        <v>11963.172</v>
      </c>
      <c r="F30" s="21">
        <f t="shared" si="0"/>
        <v>59815.86</v>
      </c>
      <c r="G30" s="19" t="s">
        <v>63</v>
      </c>
      <c r="H30" s="71">
        <v>3.38</v>
      </c>
      <c r="I30" s="22">
        <v>4</v>
      </c>
      <c r="J30" s="41">
        <v>12</v>
      </c>
      <c r="K30" s="42">
        <v>9</v>
      </c>
      <c r="L30" s="42">
        <v>9</v>
      </c>
      <c r="M30" s="42"/>
      <c r="N30" s="45">
        <f t="shared" si="1"/>
        <v>29907.93</v>
      </c>
      <c r="O30" s="45">
        <f t="shared" si="2"/>
        <v>29907.93</v>
      </c>
      <c r="P30" s="42">
        <f t="shared" si="3"/>
        <v>0</v>
      </c>
      <c r="Q30" s="45">
        <f t="shared" si="5"/>
        <v>59815.86</v>
      </c>
      <c r="R30" s="45">
        <f t="shared" si="6"/>
        <v>5981.586</v>
      </c>
      <c r="S30" s="45">
        <f t="shared" si="7"/>
        <v>16449.3615</v>
      </c>
      <c r="T30" s="45"/>
      <c r="U30" s="45">
        <f aca="true" t="shared" si="11" ref="U30:U41">SUM(17697/18*0.1*T30)</f>
        <v>0</v>
      </c>
      <c r="V30" s="45"/>
      <c r="W30" s="45">
        <f aca="true" t="shared" si="12" ref="W30:W41">SUM(17697/18*0.1*V30)</f>
        <v>0</v>
      </c>
      <c r="X30" s="45"/>
      <c r="Y30" s="45">
        <f t="shared" si="10"/>
        <v>0</v>
      </c>
      <c r="Z30" s="42"/>
      <c r="AA30" s="42"/>
      <c r="AB30" s="42"/>
      <c r="AC30" s="42"/>
      <c r="AD30" s="42"/>
      <c r="AE30" s="42"/>
      <c r="AF30" s="76">
        <f t="shared" si="8"/>
        <v>82246.8075</v>
      </c>
      <c r="AG30" s="75">
        <f t="shared" si="9"/>
        <v>94209.9795</v>
      </c>
      <c r="AH30" s="59"/>
    </row>
    <row r="31" spans="1:34" ht="25.5">
      <c r="A31" s="19">
        <v>8</v>
      </c>
      <c r="B31" s="15" t="s">
        <v>97</v>
      </c>
      <c r="C31" s="20" t="s">
        <v>57</v>
      </c>
      <c r="D31" s="20" t="s">
        <v>92</v>
      </c>
      <c r="E31" s="77">
        <f t="shared" si="4"/>
        <v>11609.231999999998</v>
      </c>
      <c r="F31" s="21">
        <f t="shared" si="0"/>
        <v>58046.159999999996</v>
      </c>
      <c r="G31" s="19" t="s">
        <v>63</v>
      </c>
      <c r="H31" s="71">
        <v>3.28</v>
      </c>
      <c r="I31" s="22">
        <v>0</v>
      </c>
      <c r="J31" s="41">
        <v>12</v>
      </c>
      <c r="K31" s="42">
        <v>11</v>
      </c>
      <c r="L31" s="42">
        <v>3</v>
      </c>
      <c r="M31" s="42"/>
      <c r="N31" s="45">
        <f t="shared" si="1"/>
        <v>35472.653333333335</v>
      </c>
      <c r="O31" s="45">
        <f t="shared" si="2"/>
        <v>9674.359999999999</v>
      </c>
      <c r="P31" s="42">
        <f t="shared" si="3"/>
        <v>0</v>
      </c>
      <c r="Q31" s="45">
        <f t="shared" si="5"/>
        <v>45147.013333333336</v>
      </c>
      <c r="R31" s="45">
        <f t="shared" si="6"/>
        <v>4514.701333333333</v>
      </c>
      <c r="S31" s="45">
        <f t="shared" si="7"/>
        <v>12415.428666666667</v>
      </c>
      <c r="T31" s="45">
        <v>4</v>
      </c>
      <c r="U31" s="45">
        <f>SUM(17697/18*0.1*T31)</f>
        <v>393.26666666666665</v>
      </c>
      <c r="V31" s="45"/>
      <c r="W31" s="45"/>
      <c r="X31" s="45"/>
      <c r="Y31" s="45"/>
      <c r="Z31" s="42"/>
      <c r="AA31" s="42"/>
      <c r="AB31" s="42"/>
      <c r="AC31" s="42"/>
      <c r="AD31" s="42"/>
      <c r="AE31" s="42"/>
      <c r="AF31" s="76">
        <f t="shared" si="8"/>
        <v>62470.41</v>
      </c>
      <c r="AG31" s="75">
        <f t="shared" si="9"/>
        <v>74079.642</v>
      </c>
      <c r="AH31" s="59"/>
    </row>
    <row r="32" spans="1:34" ht="25.5">
      <c r="A32" s="19"/>
      <c r="B32" s="15"/>
      <c r="C32" s="58" t="s">
        <v>102</v>
      </c>
      <c r="D32" s="20" t="s">
        <v>92</v>
      </c>
      <c r="E32" s="77">
        <v>0</v>
      </c>
      <c r="F32" s="21">
        <f t="shared" si="0"/>
        <v>49020.69</v>
      </c>
      <c r="G32" s="19" t="s">
        <v>101</v>
      </c>
      <c r="H32" s="71">
        <v>2.77</v>
      </c>
      <c r="I32" s="22">
        <v>0</v>
      </c>
      <c r="J32" s="41"/>
      <c r="K32" s="42"/>
      <c r="L32" s="42"/>
      <c r="M32" s="42"/>
      <c r="N32" s="45">
        <v>0</v>
      </c>
      <c r="O32" s="45">
        <v>0</v>
      </c>
      <c r="P32" s="42">
        <f t="shared" si="3"/>
        <v>0</v>
      </c>
      <c r="Q32" s="45">
        <f>F32*0.5</f>
        <v>24510.345</v>
      </c>
      <c r="R32" s="45">
        <f t="shared" si="6"/>
        <v>2451.0345</v>
      </c>
      <c r="S32" s="45">
        <f t="shared" si="7"/>
        <v>6740.344875000001</v>
      </c>
      <c r="T32" s="45"/>
      <c r="U32" s="45"/>
      <c r="V32" s="45"/>
      <c r="W32" s="45"/>
      <c r="X32" s="45"/>
      <c r="Y32" s="45"/>
      <c r="Z32" s="42"/>
      <c r="AA32" s="42"/>
      <c r="AB32" s="42"/>
      <c r="AC32" s="42"/>
      <c r="AD32" s="42"/>
      <c r="AE32" s="42"/>
      <c r="AF32" s="76">
        <f t="shared" si="8"/>
        <v>33701.724375000005</v>
      </c>
      <c r="AG32" s="75">
        <f t="shared" si="9"/>
        <v>33701.724375000005</v>
      </c>
      <c r="AH32" s="70"/>
    </row>
    <row r="33" spans="1:34" ht="25.5">
      <c r="A33" s="49">
        <v>9</v>
      </c>
      <c r="B33" s="50" t="s">
        <v>44</v>
      </c>
      <c r="C33" s="51" t="s">
        <v>103</v>
      </c>
      <c r="D33" s="51" t="s">
        <v>75</v>
      </c>
      <c r="E33" s="78">
        <f t="shared" si="4"/>
        <v>0</v>
      </c>
      <c r="F33" s="52">
        <f t="shared" si="0"/>
        <v>56453.43</v>
      </c>
      <c r="G33" s="49" t="s">
        <v>62</v>
      </c>
      <c r="H33" s="71">
        <v>3.19</v>
      </c>
      <c r="I33" s="53">
        <v>20</v>
      </c>
      <c r="J33" s="54"/>
      <c r="K33" s="55">
        <v>24</v>
      </c>
      <c r="L33" s="55"/>
      <c r="M33" s="55"/>
      <c r="N33" s="56">
        <f>SUM(K33/18*H33*17697)/2</f>
        <v>37635.619999999995</v>
      </c>
      <c r="O33" s="56">
        <f t="shared" si="2"/>
        <v>0</v>
      </c>
      <c r="P33" s="55">
        <f t="shared" si="3"/>
        <v>0</v>
      </c>
      <c r="Q33" s="45">
        <f t="shared" si="5"/>
        <v>37635.619999999995</v>
      </c>
      <c r="R33" s="45">
        <f t="shared" si="6"/>
        <v>3763.562</v>
      </c>
      <c r="S33" s="45">
        <f t="shared" si="7"/>
        <v>10349.795499999998</v>
      </c>
      <c r="T33" s="56"/>
      <c r="U33" s="56">
        <f t="shared" si="11"/>
        <v>0</v>
      </c>
      <c r="V33" s="56"/>
      <c r="W33" s="56">
        <f t="shared" si="12"/>
        <v>0</v>
      </c>
      <c r="X33" s="56"/>
      <c r="Y33" s="56">
        <f t="shared" si="10"/>
        <v>0</v>
      </c>
      <c r="Z33" s="55">
        <v>0.15</v>
      </c>
      <c r="AA33" s="55">
        <v>2655</v>
      </c>
      <c r="AB33" s="55"/>
      <c r="AC33" s="55"/>
      <c r="AD33" s="55"/>
      <c r="AE33" s="55"/>
      <c r="AF33" s="76">
        <f t="shared" si="8"/>
        <v>54403.97749999999</v>
      </c>
      <c r="AG33" s="75">
        <f t="shared" si="9"/>
        <v>54403.97749999999</v>
      </c>
      <c r="AH33" s="60"/>
    </row>
    <row r="34" spans="1:34" ht="12.75">
      <c r="A34" s="19"/>
      <c r="B34" s="15" t="s">
        <v>51</v>
      </c>
      <c r="C34" s="20" t="s">
        <v>77</v>
      </c>
      <c r="D34" s="20" t="s">
        <v>68</v>
      </c>
      <c r="E34" s="77">
        <f t="shared" si="4"/>
        <v>9674.359999999999</v>
      </c>
      <c r="F34" s="21">
        <f t="shared" si="0"/>
        <v>58046.159999999996</v>
      </c>
      <c r="G34" s="19" t="s">
        <v>63</v>
      </c>
      <c r="H34" s="15">
        <v>3.28</v>
      </c>
      <c r="I34" s="22">
        <v>5</v>
      </c>
      <c r="J34" s="41">
        <v>10</v>
      </c>
      <c r="K34" s="42">
        <v>5</v>
      </c>
      <c r="L34" s="42">
        <v>8</v>
      </c>
      <c r="M34" s="42"/>
      <c r="N34" s="45">
        <f t="shared" si="1"/>
        <v>16123.933333333332</v>
      </c>
      <c r="O34" s="45">
        <f t="shared" si="2"/>
        <v>25798.29333333333</v>
      </c>
      <c r="P34" s="42">
        <f t="shared" si="3"/>
        <v>0</v>
      </c>
      <c r="Q34" s="45">
        <f t="shared" si="5"/>
        <v>41922.22666666666</v>
      </c>
      <c r="R34" s="45">
        <f t="shared" si="6"/>
        <v>4192.222666666667</v>
      </c>
      <c r="S34" s="45">
        <f t="shared" si="7"/>
        <v>11528.612333333333</v>
      </c>
      <c r="T34" s="45">
        <v>5</v>
      </c>
      <c r="U34" s="45">
        <f t="shared" si="11"/>
        <v>491.5833333333333</v>
      </c>
      <c r="V34" s="45">
        <v>8</v>
      </c>
      <c r="W34" s="45">
        <f t="shared" si="12"/>
        <v>786.5333333333333</v>
      </c>
      <c r="X34" s="45"/>
      <c r="Y34" s="45">
        <f t="shared" si="10"/>
        <v>0</v>
      </c>
      <c r="Z34" s="42"/>
      <c r="AA34" s="42"/>
      <c r="AB34" s="42"/>
      <c r="AC34" s="42"/>
      <c r="AD34" s="42"/>
      <c r="AE34" s="42"/>
      <c r="AF34" s="76">
        <f t="shared" si="8"/>
        <v>58921.17833333333</v>
      </c>
      <c r="AG34" s="75">
        <f t="shared" si="9"/>
        <v>68595.53833333333</v>
      </c>
      <c r="AH34" s="59"/>
    </row>
    <row r="35" spans="1:34" ht="12.75">
      <c r="A35" s="19"/>
      <c r="B35" s="15" t="s">
        <v>70</v>
      </c>
      <c r="C35" s="20" t="s">
        <v>78</v>
      </c>
      <c r="D35" s="20" t="s">
        <v>68</v>
      </c>
      <c r="E35" s="77">
        <f t="shared" si="4"/>
        <v>5804.615999999999</v>
      </c>
      <c r="F35" s="21">
        <f t="shared" si="0"/>
        <v>58046.159999999996</v>
      </c>
      <c r="G35" s="19" t="s">
        <v>63</v>
      </c>
      <c r="H35" s="15">
        <v>3.28</v>
      </c>
      <c r="I35" s="22">
        <v>5</v>
      </c>
      <c r="J35" s="41">
        <v>6</v>
      </c>
      <c r="K35" s="42"/>
      <c r="L35" s="42">
        <v>9</v>
      </c>
      <c r="M35" s="42"/>
      <c r="N35" s="45">
        <f t="shared" si="1"/>
        <v>0</v>
      </c>
      <c r="O35" s="45">
        <f t="shared" si="2"/>
        <v>29023.079999999998</v>
      </c>
      <c r="P35" s="42">
        <f t="shared" si="3"/>
        <v>0</v>
      </c>
      <c r="Q35" s="45">
        <f t="shared" si="5"/>
        <v>29023.079999999998</v>
      </c>
      <c r="R35" s="45">
        <f t="shared" si="6"/>
        <v>2902.308</v>
      </c>
      <c r="S35" s="45">
        <f t="shared" si="7"/>
        <v>7981.347</v>
      </c>
      <c r="T35" s="45"/>
      <c r="U35" s="45">
        <f t="shared" si="11"/>
        <v>0</v>
      </c>
      <c r="V35" s="45">
        <v>8</v>
      </c>
      <c r="W35" s="45">
        <f t="shared" si="12"/>
        <v>786.5333333333333</v>
      </c>
      <c r="X35" s="45"/>
      <c r="Y35" s="45">
        <f t="shared" si="10"/>
        <v>0</v>
      </c>
      <c r="Z35" s="42"/>
      <c r="AA35" s="42"/>
      <c r="AB35" s="42"/>
      <c r="AC35" s="42"/>
      <c r="AD35" s="42"/>
      <c r="AE35" s="42"/>
      <c r="AF35" s="76">
        <f t="shared" si="8"/>
        <v>40693.26833333333</v>
      </c>
      <c r="AG35" s="75">
        <f t="shared" si="9"/>
        <v>46497.884333333335</v>
      </c>
      <c r="AH35" s="59"/>
    </row>
    <row r="36" spans="1:34" ht="12.75">
      <c r="A36" s="19"/>
      <c r="B36" s="15" t="s">
        <v>50</v>
      </c>
      <c r="C36" s="20" t="s">
        <v>79</v>
      </c>
      <c r="D36" s="20" t="s">
        <v>68</v>
      </c>
      <c r="E36" s="77">
        <f t="shared" si="4"/>
        <v>1934.8719999999998</v>
      </c>
      <c r="F36" s="21">
        <f t="shared" si="0"/>
        <v>58046.159999999996</v>
      </c>
      <c r="G36" s="19" t="s">
        <v>63</v>
      </c>
      <c r="H36" s="15">
        <v>3.28</v>
      </c>
      <c r="I36" s="22">
        <v>5</v>
      </c>
      <c r="J36" s="41">
        <v>2</v>
      </c>
      <c r="K36" s="42"/>
      <c r="L36" s="42">
        <v>4</v>
      </c>
      <c r="M36" s="42"/>
      <c r="N36" s="45">
        <f t="shared" si="1"/>
        <v>0</v>
      </c>
      <c r="O36" s="45">
        <f t="shared" si="2"/>
        <v>12899.146666666666</v>
      </c>
      <c r="P36" s="42">
        <f t="shared" si="3"/>
        <v>0</v>
      </c>
      <c r="Q36" s="45">
        <f t="shared" si="5"/>
        <v>12899.146666666666</v>
      </c>
      <c r="R36" s="45">
        <f t="shared" si="6"/>
        <v>1289.9146666666666</v>
      </c>
      <c r="S36" s="45">
        <f t="shared" si="7"/>
        <v>3547.265333333333</v>
      </c>
      <c r="T36" s="45"/>
      <c r="U36" s="45">
        <f t="shared" si="11"/>
        <v>0</v>
      </c>
      <c r="V36" s="45">
        <v>4</v>
      </c>
      <c r="W36" s="45">
        <f t="shared" si="12"/>
        <v>393.26666666666665</v>
      </c>
      <c r="X36" s="45"/>
      <c r="Y36" s="45">
        <f t="shared" si="10"/>
        <v>0</v>
      </c>
      <c r="Z36" s="42"/>
      <c r="AA36" s="42"/>
      <c r="AB36" s="42"/>
      <c r="AC36" s="42"/>
      <c r="AD36" s="42"/>
      <c r="AE36" s="42"/>
      <c r="AF36" s="76">
        <f t="shared" si="8"/>
        <v>18129.59333333333</v>
      </c>
      <c r="AG36" s="75">
        <f t="shared" si="9"/>
        <v>20064.46533333333</v>
      </c>
      <c r="AH36" s="59"/>
    </row>
    <row r="37" spans="1:34" ht="25.5">
      <c r="A37" s="19"/>
      <c r="B37" s="15" t="s">
        <v>93</v>
      </c>
      <c r="C37" s="20" t="s">
        <v>94</v>
      </c>
      <c r="D37" s="20" t="s">
        <v>53</v>
      </c>
      <c r="E37" s="77">
        <f t="shared" si="4"/>
        <v>6600.981</v>
      </c>
      <c r="F37" s="21">
        <f t="shared" si="0"/>
        <v>66009.81</v>
      </c>
      <c r="G37" s="19" t="s">
        <v>61</v>
      </c>
      <c r="H37" s="15">
        <v>3.73</v>
      </c>
      <c r="I37" s="22">
        <v>5</v>
      </c>
      <c r="J37" s="41">
        <v>6</v>
      </c>
      <c r="K37" s="42"/>
      <c r="L37" s="42">
        <v>7</v>
      </c>
      <c r="M37" s="42"/>
      <c r="N37" s="45">
        <f t="shared" si="1"/>
        <v>0</v>
      </c>
      <c r="O37" s="45">
        <f t="shared" si="2"/>
        <v>25670.481666666667</v>
      </c>
      <c r="P37" s="42">
        <f t="shared" si="3"/>
        <v>0</v>
      </c>
      <c r="Q37" s="45">
        <f t="shared" si="5"/>
        <v>25670.481666666667</v>
      </c>
      <c r="R37" s="45">
        <f t="shared" si="6"/>
        <v>2567.048166666667</v>
      </c>
      <c r="S37" s="45">
        <f t="shared" si="7"/>
        <v>7059.3824583333335</v>
      </c>
      <c r="T37" s="45"/>
      <c r="U37" s="45">
        <f t="shared" si="11"/>
        <v>0</v>
      </c>
      <c r="V37" s="45">
        <v>7</v>
      </c>
      <c r="W37" s="45">
        <f t="shared" si="12"/>
        <v>688.2166666666667</v>
      </c>
      <c r="X37" s="45"/>
      <c r="Y37" s="45">
        <f t="shared" si="10"/>
        <v>0</v>
      </c>
      <c r="Z37" s="42">
        <v>0.15</v>
      </c>
      <c r="AA37" s="42">
        <v>2655</v>
      </c>
      <c r="AB37" s="42"/>
      <c r="AC37" s="42"/>
      <c r="AD37" s="42"/>
      <c r="AE37" s="42"/>
      <c r="AF37" s="76">
        <f t="shared" si="8"/>
        <v>38640.128958333335</v>
      </c>
      <c r="AG37" s="75">
        <f t="shared" si="9"/>
        <v>45241.109958333334</v>
      </c>
      <c r="AH37" s="59"/>
    </row>
    <row r="38" spans="1:34" ht="25.5">
      <c r="A38" s="19"/>
      <c r="B38" s="15" t="s">
        <v>86</v>
      </c>
      <c r="C38" s="20" t="s">
        <v>87</v>
      </c>
      <c r="D38" s="20" t="s">
        <v>75</v>
      </c>
      <c r="E38" s="77">
        <f t="shared" si="4"/>
        <v>5645.343</v>
      </c>
      <c r="F38" s="21">
        <f t="shared" si="0"/>
        <v>56453.43</v>
      </c>
      <c r="G38" s="19" t="s">
        <v>62</v>
      </c>
      <c r="H38" s="15">
        <v>3.19</v>
      </c>
      <c r="I38" s="22">
        <v>40</v>
      </c>
      <c r="J38" s="41">
        <v>6</v>
      </c>
      <c r="K38" s="42"/>
      <c r="L38" s="42">
        <v>10</v>
      </c>
      <c r="M38" s="42"/>
      <c r="N38" s="45">
        <f t="shared" si="1"/>
        <v>0</v>
      </c>
      <c r="O38" s="45">
        <f t="shared" si="2"/>
        <v>31363.01666666667</v>
      </c>
      <c r="P38" s="42">
        <f t="shared" si="3"/>
        <v>0</v>
      </c>
      <c r="Q38" s="45">
        <f t="shared" si="5"/>
        <v>31363.01666666667</v>
      </c>
      <c r="R38" s="45">
        <f t="shared" si="6"/>
        <v>3136.301666666667</v>
      </c>
      <c r="S38" s="45">
        <f t="shared" si="7"/>
        <v>8624.829583333334</v>
      </c>
      <c r="T38" s="45"/>
      <c r="U38" s="45">
        <f t="shared" si="11"/>
        <v>0</v>
      </c>
      <c r="V38" s="45">
        <v>2</v>
      </c>
      <c r="W38" s="45">
        <f t="shared" si="12"/>
        <v>196.63333333333333</v>
      </c>
      <c r="X38" s="45"/>
      <c r="Y38" s="45">
        <f t="shared" si="10"/>
        <v>0</v>
      </c>
      <c r="Z38" s="42"/>
      <c r="AA38" s="42"/>
      <c r="AB38" s="42"/>
      <c r="AC38" s="42"/>
      <c r="AD38" s="42"/>
      <c r="AE38" s="42"/>
      <c r="AF38" s="76">
        <f t="shared" si="8"/>
        <v>43320.78125</v>
      </c>
      <c r="AG38" s="75">
        <f t="shared" si="9"/>
        <v>48966.12425</v>
      </c>
      <c r="AH38" s="59"/>
    </row>
    <row r="39" spans="1:34" ht="38.25">
      <c r="A39" s="19"/>
      <c r="B39" s="15" t="s">
        <v>84</v>
      </c>
      <c r="C39" s="20" t="s">
        <v>85</v>
      </c>
      <c r="D39" s="20" t="s">
        <v>81</v>
      </c>
      <c r="E39" s="77">
        <f t="shared" si="4"/>
        <v>840.6075</v>
      </c>
      <c r="F39" s="21">
        <f t="shared" si="0"/>
        <v>50436.450000000004</v>
      </c>
      <c r="G39" s="19" t="s">
        <v>90</v>
      </c>
      <c r="H39" s="15">
        <v>2.85</v>
      </c>
      <c r="I39" s="22">
        <v>20</v>
      </c>
      <c r="J39" s="41">
        <v>1</v>
      </c>
      <c r="K39" s="42"/>
      <c r="L39" s="42">
        <v>1</v>
      </c>
      <c r="M39" s="42"/>
      <c r="N39" s="45">
        <f t="shared" si="1"/>
        <v>0</v>
      </c>
      <c r="O39" s="45">
        <f t="shared" si="2"/>
        <v>2802.025</v>
      </c>
      <c r="P39" s="42">
        <f t="shared" si="3"/>
        <v>0</v>
      </c>
      <c r="Q39" s="45">
        <f t="shared" si="5"/>
        <v>2802.025</v>
      </c>
      <c r="R39" s="45">
        <f t="shared" si="6"/>
        <v>280.20250000000004</v>
      </c>
      <c r="S39" s="45">
        <f t="shared" si="7"/>
        <v>770.556875</v>
      </c>
      <c r="T39" s="45"/>
      <c r="U39" s="45">
        <f t="shared" si="11"/>
        <v>0</v>
      </c>
      <c r="V39" s="45"/>
      <c r="W39" s="45">
        <f t="shared" si="12"/>
        <v>0</v>
      </c>
      <c r="X39" s="45"/>
      <c r="Y39" s="45">
        <f t="shared" si="10"/>
        <v>0</v>
      </c>
      <c r="Z39" s="42"/>
      <c r="AA39" s="42"/>
      <c r="AB39" s="42"/>
      <c r="AC39" s="42"/>
      <c r="AD39" s="42"/>
      <c r="AE39" s="42"/>
      <c r="AF39" s="76">
        <f t="shared" si="8"/>
        <v>3852.784375</v>
      </c>
      <c r="AG39" s="75">
        <f t="shared" si="9"/>
        <v>4693.391875</v>
      </c>
      <c r="AH39" s="59"/>
    </row>
    <row r="40" spans="1:34" ht="25.5">
      <c r="A40" s="19"/>
      <c r="B40" s="15" t="s">
        <v>48</v>
      </c>
      <c r="C40" s="20" t="s">
        <v>72</v>
      </c>
      <c r="D40" s="20" t="s">
        <v>56</v>
      </c>
      <c r="E40" s="77">
        <f t="shared" si="4"/>
        <v>12476.385000000004</v>
      </c>
      <c r="F40" s="21">
        <f t="shared" si="0"/>
        <v>74858.31000000001</v>
      </c>
      <c r="G40" s="19" t="s">
        <v>60</v>
      </c>
      <c r="H40" s="15">
        <v>4.23</v>
      </c>
      <c r="I40" s="22">
        <v>20</v>
      </c>
      <c r="J40" s="41">
        <v>10</v>
      </c>
      <c r="K40" s="42"/>
      <c r="L40" s="42">
        <v>15</v>
      </c>
      <c r="M40" s="42"/>
      <c r="N40" s="45">
        <f t="shared" si="1"/>
        <v>0</v>
      </c>
      <c r="O40" s="45">
        <f t="shared" si="2"/>
        <v>62381.925</v>
      </c>
      <c r="P40" s="42">
        <f t="shared" si="3"/>
        <v>0</v>
      </c>
      <c r="Q40" s="45">
        <f t="shared" si="5"/>
        <v>62381.925</v>
      </c>
      <c r="R40" s="45">
        <f t="shared" si="6"/>
        <v>6238.192500000001</v>
      </c>
      <c r="S40" s="45">
        <f t="shared" si="7"/>
        <v>17155.029375000002</v>
      </c>
      <c r="T40" s="45">
        <v>0</v>
      </c>
      <c r="U40" s="45">
        <f t="shared" si="11"/>
        <v>0</v>
      </c>
      <c r="V40" s="45">
        <v>15</v>
      </c>
      <c r="W40" s="45">
        <f t="shared" si="12"/>
        <v>1474.75</v>
      </c>
      <c r="X40" s="45"/>
      <c r="Y40" s="45">
        <f t="shared" si="10"/>
        <v>0</v>
      </c>
      <c r="Z40" s="42"/>
      <c r="AA40" s="42"/>
      <c r="AB40" s="42"/>
      <c r="AC40" s="42"/>
      <c r="AD40" s="42"/>
      <c r="AE40" s="42"/>
      <c r="AF40" s="76">
        <f t="shared" si="8"/>
        <v>87249.896875</v>
      </c>
      <c r="AG40" s="75">
        <f t="shared" si="9"/>
        <v>99726.28187500002</v>
      </c>
      <c r="AH40" s="59"/>
    </row>
    <row r="41" spans="1:34" ht="26.25" thickBot="1">
      <c r="A41" s="19"/>
      <c r="B41" s="15" t="s">
        <v>49</v>
      </c>
      <c r="C41" s="20" t="s">
        <v>83</v>
      </c>
      <c r="D41" s="20" t="s">
        <v>68</v>
      </c>
      <c r="E41" s="77">
        <f t="shared" si="4"/>
        <v>3869.7439999999997</v>
      </c>
      <c r="F41" s="21">
        <f t="shared" si="0"/>
        <v>58046.159999999996</v>
      </c>
      <c r="G41" s="19" t="s">
        <v>63</v>
      </c>
      <c r="H41" s="15">
        <v>3.28</v>
      </c>
      <c r="I41" s="22">
        <v>20</v>
      </c>
      <c r="J41" s="41">
        <v>4</v>
      </c>
      <c r="K41" s="42">
        <v>2</v>
      </c>
      <c r="L41" s="42">
        <v>4</v>
      </c>
      <c r="M41" s="42"/>
      <c r="N41" s="45">
        <f t="shared" si="1"/>
        <v>6449.573333333333</v>
      </c>
      <c r="O41" s="45">
        <f t="shared" si="2"/>
        <v>12899.146666666666</v>
      </c>
      <c r="P41" s="42">
        <f t="shared" si="3"/>
        <v>0</v>
      </c>
      <c r="Q41" s="45">
        <f t="shared" si="5"/>
        <v>19348.719999999998</v>
      </c>
      <c r="R41" s="45">
        <f t="shared" si="6"/>
        <v>1934.8719999999998</v>
      </c>
      <c r="S41" s="45">
        <f t="shared" si="7"/>
        <v>5320.897999999999</v>
      </c>
      <c r="T41" s="45"/>
      <c r="U41" s="45">
        <f t="shared" si="11"/>
        <v>0</v>
      </c>
      <c r="V41" s="45"/>
      <c r="W41" s="45">
        <f t="shared" si="12"/>
        <v>0</v>
      </c>
      <c r="X41" s="45"/>
      <c r="Y41" s="45">
        <f t="shared" si="10"/>
        <v>0</v>
      </c>
      <c r="Z41" s="42"/>
      <c r="AA41" s="42"/>
      <c r="AB41" s="42"/>
      <c r="AC41" s="42"/>
      <c r="AD41" s="42"/>
      <c r="AE41" s="42"/>
      <c r="AF41" s="76">
        <f t="shared" si="8"/>
        <v>26604.489999999998</v>
      </c>
      <c r="AG41" s="75">
        <f t="shared" si="9"/>
        <v>30474.233999999997</v>
      </c>
      <c r="AH41" s="59"/>
    </row>
    <row r="42" spans="1:34" ht="13.5" thickBot="1">
      <c r="A42" s="23"/>
      <c r="B42" s="23" t="s">
        <v>16</v>
      </c>
      <c r="C42" s="23"/>
      <c r="D42" s="23"/>
      <c r="E42" s="24">
        <f>SUM(E23:E41)</f>
        <v>129766.202</v>
      </c>
      <c r="F42" s="24"/>
      <c r="G42" s="23"/>
      <c r="H42" s="23"/>
      <c r="I42" s="23"/>
      <c r="J42" s="24">
        <v>123</v>
      </c>
      <c r="K42" s="24">
        <f>SUM(K23:K41)</f>
        <v>106</v>
      </c>
      <c r="L42" s="43">
        <v>109</v>
      </c>
      <c r="M42" s="43">
        <f aca="true" t="shared" si="13" ref="M42:U42">SUM(M23:M41)</f>
        <v>0</v>
      </c>
      <c r="N42" s="24">
        <f t="shared" si="13"/>
        <v>343066.17666666664</v>
      </c>
      <c r="O42" s="24">
        <f t="shared" si="13"/>
        <v>371106.08999999997</v>
      </c>
      <c r="P42" s="43">
        <f t="shared" si="13"/>
        <v>0</v>
      </c>
      <c r="Q42" s="72">
        <f>SUM(Q23:Q41)</f>
        <v>738682.6116666666</v>
      </c>
      <c r="R42" s="24">
        <f>SUM(R23:R41)</f>
        <v>73868.26116666668</v>
      </c>
      <c r="S42" s="24">
        <f>SUM(S23:S41)</f>
        <v>203137.71820833333</v>
      </c>
      <c r="T42" s="24">
        <f t="shared" si="13"/>
        <v>39</v>
      </c>
      <c r="U42" s="24">
        <f t="shared" si="13"/>
        <v>3834.35</v>
      </c>
      <c r="V42" s="24">
        <v>54</v>
      </c>
      <c r="W42" s="24">
        <f>SUM(W23:W41)</f>
        <v>5087.887499999999</v>
      </c>
      <c r="X42" s="24">
        <f>SUM(X23:X41)</f>
        <v>0</v>
      </c>
      <c r="Y42" s="24">
        <f>SUM(Y23:Y41)</f>
        <v>0</v>
      </c>
      <c r="Z42" s="43"/>
      <c r="AA42" s="24">
        <f aca="true" t="shared" si="14" ref="AA42:AH42">SUM(AA23:AA41)</f>
        <v>15044</v>
      </c>
      <c r="AB42" s="24">
        <f t="shared" si="14"/>
        <v>0</v>
      </c>
      <c r="AC42" s="24">
        <f t="shared" si="14"/>
        <v>0</v>
      </c>
      <c r="AD42" s="24">
        <f t="shared" si="14"/>
        <v>0</v>
      </c>
      <c r="AE42" s="24">
        <f t="shared" si="14"/>
        <v>0</v>
      </c>
      <c r="AF42" s="76">
        <f t="shared" si="14"/>
        <v>1039654.8285416667</v>
      </c>
      <c r="AG42" s="76">
        <f t="shared" si="14"/>
        <v>1169421.0305416666</v>
      </c>
      <c r="AH42" s="25">
        <f t="shared" si="14"/>
        <v>0</v>
      </c>
    </row>
    <row r="43" spans="1:34" ht="12.75">
      <c r="A43" s="8"/>
      <c r="B43" s="8"/>
      <c r="C43" s="8"/>
      <c r="D43" s="8"/>
      <c r="E43" s="8"/>
      <c r="F43" s="9"/>
      <c r="G43" s="8"/>
      <c r="H43" s="8"/>
      <c r="I43" s="8"/>
      <c r="J43" s="8"/>
      <c r="K43" s="8"/>
      <c r="L43" s="8"/>
      <c r="M43" s="8"/>
      <c r="N43" s="9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20.25">
      <c r="A44" s="30"/>
      <c r="B44" s="47" t="s">
        <v>18</v>
      </c>
      <c r="C44" s="47" t="s">
        <v>52</v>
      </c>
      <c r="D44" s="31"/>
      <c r="E44" s="31"/>
      <c r="F44" s="32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113"/>
      <c r="V44" s="113"/>
      <c r="W44" s="113"/>
      <c r="X44" s="33"/>
      <c r="Y44" s="33"/>
      <c r="Z44" s="46" t="s">
        <v>99</v>
      </c>
      <c r="AA44" s="47"/>
      <c r="AB44" s="47"/>
      <c r="AC44" s="47"/>
      <c r="AD44" s="47"/>
      <c r="AE44" s="47" t="s">
        <v>100</v>
      </c>
      <c r="AF44" s="48"/>
      <c r="AG44" s="30"/>
      <c r="AH44" s="30"/>
    </row>
    <row r="45" spans="1:34" ht="12.75">
      <c r="A45" s="8"/>
      <c r="B45" s="26"/>
      <c r="C45" s="26"/>
      <c r="D45" s="26"/>
      <c r="E45" s="26"/>
      <c r="F45" s="27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8"/>
      <c r="Y45" s="28"/>
      <c r="Z45" s="11"/>
      <c r="AA45" s="26"/>
      <c r="AB45" s="26"/>
      <c r="AC45" s="26"/>
      <c r="AD45" s="26"/>
      <c r="AE45" s="26"/>
      <c r="AF45" s="9"/>
      <c r="AG45" s="8"/>
      <c r="AH45" s="8"/>
    </row>
  </sheetData>
  <sheetProtection/>
  <mergeCells count="45">
    <mergeCell ref="S21:S22"/>
    <mergeCell ref="H21:H22"/>
    <mergeCell ref="Z21:AE21"/>
    <mergeCell ref="AF21:AF22"/>
    <mergeCell ref="AG21:AG22"/>
    <mergeCell ref="AH21:AH22"/>
    <mergeCell ref="U44:W44"/>
    <mergeCell ref="K21:M21"/>
    <mergeCell ref="N21:P21"/>
    <mergeCell ref="Q21:Q22"/>
    <mergeCell ref="R21:R22"/>
    <mergeCell ref="A21:A22"/>
    <mergeCell ref="B21:B22"/>
    <mergeCell ref="C21:C22"/>
    <mergeCell ref="D21:D22"/>
    <mergeCell ref="F21:F22"/>
    <mergeCell ref="G21:G22"/>
    <mergeCell ref="I21:I22"/>
    <mergeCell ref="AA13:AC13"/>
    <mergeCell ref="AE14:AH14"/>
    <mergeCell ref="G15:Z15"/>
    <mergeCell ref="AE15:AH15"/>
    <mergeCell ref="AE16:AH16"/>
    <mergeCell ref="AF17:AG17"/>
    <mergeCell ref="T21:Y21"/>
    <mergeCell ref="AF18:AG18"/>
    <mergeCell ref="A5:C5"/>
    <mergeCell ref="G5:Z5"/>
    <mergeCell ref="AA11:AC11"/>
    <mergeCell ref="AF19:AG19"/>
    <mergeCell ref="N13:V13"/>
    <mergeCell ref="AA9:AC9"/>
    <mergeCell ref="B10:Z10"/>
    <mergeCell ref="AA10:AC10"/>
    <mergeCell ref="AA5:AC5"/>
    <mergeCell ref="G6:Z6"/>
    <mergeCell ref="G12:Z12"/>
    <mergeCell ref="AA12:AC12"/>
    <mergeCell ref="AA8:AC8"/>
    <mergeCell ref="G8:Z8"/>
    <mergeCell ref="G4:Z4"/>
    <mergeCell ref="AA4:AC4"/>
    <mergeCell ref="AA6:AC6"/>
    <mergeCell ref="G7:Z7"/>
    <mergeCell ref="AA7:A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2019-09-13T09:27:48Z</cp:lastPrinted>
  <dcterms:created xsi:type="dcterms:W3CDTF">2014-03-18T18:18:42Z</dcterms:created>
  <dcterms:modified xsi:type="dcterms:W3CDTF">2019-09-19T02:10:38Z</dcterms:modified>
  <cp:category/>
  <cp:version/>
  <cp:contentType/>
  <cp:contentStatus/>
</cp:coreProperties>
</file>